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1"/>
  </bookViews>
  <sheets>
    <sheet name="Classificação FUTEBOL 2016" sheetId="1" r:id="rId1"/>
    <sheet name="Estatística FUTEBOL 2016" sheetId="2" r:id="rId2"/>
  </sheets>
  <definedNames/>
  <calcPr fullCalcOnLoad="1"/>
</workbook>
</file>

<file path=xl/sharedStrings.xml><?xml version="1.0" encoding="utf-8"?>
<sst xmlns="http://schemas.openxmlformats.org/spreadsheetml/2006/main" count="692" uniqueCount="334">
  <si>
    <t>EQUIPE</t>
  </si>
  <si>
    <t>PG</t>
  </si>
  <si>
    <t>J</t>
  </si>
  <si>
    <t>V</t>
  </si>
  <si>
    <t>GP</t>
  </si>
  <si>
    <t>GC</t>
  </si>
  <si>
    <t>SG</t>
  </si>
  <si>
    <t>PO</t>
  </si>
  <si>
    <t>E</t>
  </si>
  <si>
    <t>D</t>
  </si>
  <si>
    <t>ATLETA</t>
  </si>
  <si>
    <t>GOL</t>
  </si>
  <si>
    <t>CA</t>
  </si>
  <si>
    <t>CV</t>
  </si>
  <si>
    <t>SUSPENSÃO</t>
  </si>
  <si>
    <t>Santos - Largo do Socorro</t>
  </si>
  <si>
    <t>Pedro Henrique</t>
  </si>
  <si>
    <t>ESTATÍSTICA GERAL</t>
  </si>
  <si>
    <t>Jogos Realizados:</t>
  </si>
  <si>
    <t>Total de gols marcados:</t>
  </si>
  <si>
    <t>Média de gols por jogo:</t>
  </si>
  <si>
    <t>Total de cartão amarelo:</t>
  </si>
  <si>
    <t>Total de cartão vermelho:</t>
  </si>
  <si>
    <t>Flamengo - Ubatuba</t>
  </si>
  <si>
    <t>C.A. Diadema</t>
  </si>
  <si>
    <t>Média de cartão verm. x jg:</t>
  </si>
  <si>
    <t>Média de cartão am. x jg:</t>
  </si>
  <si>
    <t>Futebol Alto Rendimento</t>
  </si>
  <si>
    <t>Meninos da Vila - Socorro</t>
  </si>
  <si>
    <t>Projeto Sumidouro</t>
  </si>
  <si>
    <t>Novo Rio Escuro</t>
  </si>
  <si>
    <r>
      <t xml:space="preserve">CLASSIFICAÇÃO </t>
    </r>
    <r>
      <rPr>
        <b/>
        <sz val="16"/>
        <rFont val="Arial"/>
        <family val="2"/>
      </rPr>
      <t>CAMPO</t>
    </r>
  </si>
  <si>
    <t>Corinthians - Rio Pequeno</t>
  </si>
  <si>
    <t>Brian Nascimento</t>
  </si>
  <si>
    <t>Ryan Andrade</t>
  </si>
  <si>
    <t>HOMENAGEM A ¨JOÃO PAULO DE MOURA¨</t>
  </si>
  <si>
    <t>1º</t>
  </si>
  <si>
    <t>2º</t>
  </si>
  <si>
    <t>A. C. Sertão - Massaguaçu</t>
  </si>
  <si>
    <t>Blia - Fundação Filhos Buda</t>
  </si>
  <si>
    <t>Estação Conhecimento - MG</t>
  </si>
  <si>
    <t>Operário Ferroviário - PR</t>
  </si>
  <si>
    <t>Santos - Várzea Paulista</t>
  </si>
  <si>
    <t>Clube da Bola / Coritiba / Vibe</t>
  </si>
  <si>
    <t>CT Fut Talentos</t>
  </si>
  <si>
    <t>Esc. Futebol Diadema</t>
  </si>
  <si>
    <t>SUB-17 - 99/00</t>
  </si>
  <si>
    <t>Jackson dos Santos</t>
  </si>
  <si>
    <t>BLIA F. C.</t>
  </si>
  <si>
    <t>Gabriel Gonçalves</t>
  </si>
  <si>
    <t>Felipe Moreira dos Santos</t>
  </si>
  <si>
    <t>Meninos da Vila - Lgo Socorro</t>
  </si>
  <si>
    <t>Renan Antero Fernandes</t>
  </si>
  <si>
    <t>Ronald Azevedo</t>
  </si>
  <si>
    <t>Cesar Ferreira</t>
  </si>
  <si>
    <t>Estação Conhecimento</t>
  </si>
  <si>
    <t>Bruno Martini</t>
  </si>
  <si>
    <t>Claudecir Silva</t>
  </si>
  <si>
    <t>Jefersson Ferreira</t>
  </si>
  <si>
    <t>Jonas Oliveira</t>
  </si>
  <si>
    <t>Gustavo Ambrosio</t>
  </si>
  <si>
    <t>Santos - Varzea Paulista</t>
  </si>
  <si>
    <t>Vinicius da Silva Teixeira</t>
  </si>
  <si>
    <t>Carlos Firme</t>
  </si>
  <si>
    <t>Luis Ramos</t>
  </si>
  <si>
    <t>Silop - Sertão da Quina</t>
  </si>
  <si>
    <t xml:space="preserve">Matheus Ricardo </t>
  </si>
  <si>
    <t>Guilherme Pereira</t>
  </si>
  <si>
    <t>Erick Rodrigo</t>
  </si>
  <si>
    <t>Fabricio Pereira</t>
  </si>
  <si>
    <t>Douglas de Lima</t>
  </si>
  <si>
    <t>Sidney Claudio</t>
  </si>
  <si>
    <t>SUB-15 - 01/02</t>
  </si>
  <si>
    <t>Igor S. Santos</t>
  </si>
  <si>
    <t>Vinicius Garcette</t>
  </si>
  <si>
    <t>Matheus V. General</t>
  </si>
  <si>
    <t>A. C. Sertão / Massaguaçu</t>
  </si>
  <si>
    <t xml:space="preserve">Kaique Gabriel </t>
  </si>
  <si>
    <t>Gabriel Sergio</t>
  </si>
  <si>
    <t>C. A. Diadema</t>
  </si>
  <si>
    <t>João Vitor Mendes</t>
  </si>
  <si>
    <t>Gabriel Dia dos Santos</t>
  </si>
  <si>
    <t>Bryan Brant</t>
  </si>
  <si>
    <t>Pedro Henrique Lourenço</t>
  </si>
  <si>
    <t>E. O. Operario Ferroviario - PR</t>
  </si>
  <si>
    <t xml:space="preserve">Luiz Guilherme </t>
  </si>
  <si>
    <t>Luis Henrique</t>
  </si>
  <si>
    <t>Gustavo Henrique</t>
  </si>
  <si>
    <t>Lucan de Paula</t>
  </si>
  <si>
    <t>Lus Henrique</t>
  </si>
  <si>
    <t>Igor dos Santos</t>
  </si>
  <si>
    <t>Marcus Vinicius</t>
  </si>
  <si>
    <t>Gabriel Rinco</t>
  </si>
  <si>
    <t>Juan Santos</t>
  </si>
  <si>
    <t>Henrique Silva</t>
  </si>
  <si>
    <t>Thalys Leal</t>
  </si>
  <si>
    <t>Renan Rosa</t>
  </si>
  <si>
    <t>David Barreto</t>
  </si>
  <si>
    <t>SUB-13 - 03/04</t>
  </si>
  <si>
    <t>João Victor</t>
  </si>
  <si>
    <t>Bryan Teixeira</t>
  </si>
  <si>
    <t>Edmar Marcos</t>
  </si>
  <si>
    <t>Rafael Felix</t>
  </si>
  <si>
    <t>Chute Inicial - Rio Pequeno</t>
  </si>
  <si>
    <t>Wesley Pedro</t>
  </si>
  <si>
    <t>David Lopes</t>
  </si>
  <si>
    <t>Gustavo Vasconcelos</t>
  </si>
  <si>
    <t>Leonardo Freitas</t>
  </si>
  <si>
    <t>Marcos Francisco</t>
  </si>
  <si>
    <t>Paulo Vinicius</t>
  </si>
  <si>
    <t>Gustavo Hilarino</t>
  </si>
  <si>
    <t>Thomas Candido</t>
  </si>
  <si>
    <t>Vinicius de Toledo</t>
  </si>
  <si>
    <t>João Marcelo</t>
  </si>
  <si>
    <t>Vitor de Paula</t>
  </si>
  <si>
    <t>Gabriel Silva</t>
  </si>
  <si>
    <t>SUB-11 - 05/06</t>
  </si>
  <si>
    <t>Davi Steffenb</t>
  </si>
  <si>
    <t>Luiz Fernando</t>
  </si>
  <si>
    <t>Murilo Martes</t>
  </si>
  <si>
    <t>Danilo Correa</t>
  </si>
  <si>
    <t>Gustavo de Souza</t>
  </si>
  <si>
    <t>Victor Hugo</t>
  </si>
  <si>
    <t>Renan Marcos</t>
  </si>
  <si>
    <t>João Milan</t>
  </si>
  <si>
    <t>Vitor Mariano</t>
  </si>
  <si>
    <t>Leonardo Almeida</t>
  </si>
  <si>
    <t>Cesar Roberto</t>
  </si>
  <si>
    <t>Rafael Silva</t>
  </si>
  <si>
    <t>Carlos Daniel</t>
  </si>
  <si>
    <t>A.A. Silop/Sertão da Quina</t>
  </si>
  <si>
    <t>Projeto Jovival Caiçara</t>
  </si>
  <si>
    <t>Projeto Jovival / Caiçara</t>
  </si>
  <si>
    <t>João Pedro Santos</t>
  </si>
  <si>
    <t>Thiago Batista Monte</t>
  </si>
  <si>
    <t>Alex Sandro Santos</t>
  </si>
  <si>
    <t>Alexandre R Junior</t>
  </si>
  <si>
    <t>Luis Augusto V. Lima</t>
  </si>
  <si>
    <t>João Vitor Borges</t>
  </si>
  <si>
    <t>Iago Martins Carvalho</t>
  </si>
  <si>
    <t>Jonathan Sousa Almeida</t>
  </si>
  <si>
    <t>Carlos Henrique Azevedo</t>
  </si>
  <si>
    <t>Gustavo da Silva Candido</t>
  </si>
  <si>
    <t>Quarta-Feira</t>
  </si>
  <si>
    <t>Joao Victor Gonçalves</t>
  </si>
  <si>
    <t xml:space="preserve">Renan de Oliveira Santos </t>
  </si>
  <si>
    <t xml:space="preserve">Luis Felipe dos Santos </t>
  </si>
  <si>
    <t>Moacir Rafael Souza</t>
  </si>
  <si>
    <t>Matheus de Araujo</t>
  </si>
  <si>
    <t>Paulo Gustavo Paiva</t>
  </si>
  <si>
    <t>Terça-Feira</t>
  </si>
  <si>
    <t>Vinicius Queiroz Pereira</t>
  </si>
  <si>
    <t>Gabriel Pedroso da Silva</t>
  </si>
  <si>
    <t>Gabriel Franzon</t>
  </si>
  <si>
    <t>Jorge Guilherme de Paula</t>
  </si>
  <si>
    <t>Gustavo de Lara da Silva</t>
  </si>
  <si>
    <t>Luiz Augusto Ferreiro</t>
  </si>
  <si>
    <t>Willian Ruan Vieira</t>
  </si>
  <si>
    <t xml:space="preserve">Antonio Neves </t>
  </si>
  <si>
    <t xml:space="preserve">Guilherme Cavalcante </t>
  </si>
  <si>
    <t xml:space="preserve">Felipe Camargo </t>
  </si>
  <si>
    <t xml:space="preserve">Escola Futebol Diadema </t>
  </si>
  <si>
    <t xml:space="preserve">Luiz Henrique Reis </t>
  </si>
  <si>
    <t xml:space="preserve">Otavio Augusto Leal </t>
  </si>
  <si>
    <t>Leonardo Fuchs Shemberger</t>
  </si>
  <si>
    <t>Leonardo Leitão</t>
  </si>
  <si>
    <t xml:space="preserve">Enzo Paschoal </t>
  </si>
  <si>
    <t xml:space="preserve">Felipe Ribeiro </t>
  </si>
  <si>
    <t>Vinicius Chicoli</t>
  </si>
  <si>
    <t>C.A.Diadema</t>
  </si>
  <si>
    <t xml:space="preserve">Arthur Souza Araujo </t>
  </si>
  <si>
    <t xml:space="preserve">Mateus Soares </t>
  </si>
  <si>
    <t>Emeron Augusto Silva</t>
  </si>
  <si>
    <t xml:space="preserve">Victor Vieira </t>
  </si>
  <si>
    <t>Carlos Goçalves</t>
  </si>
  <si>
    <t>Pedro Silva Santo</t>
  </si>
  <si>
    <t xml:space="preserve">Luiz Eduardo </t>
  </si>
  <si>
    <t xml:space="preserve">João Carlos </t>
  </si>
  <si>
    <t>Artur Suda</t>
  </si>
  <si>
    <t xml:space="preserve">Kainan Silva </t>
  </si>
  <si>
    <t>Matheus de Andrade</t>
  </si>
  <si>
    <t>Ruan Marques</t>
  </si>
  <si>
    <t>Sebastian Salas</t>
  </si>
  <si>
    <t>Bernardo Ivo</t>
  </si>
  <si>
    <t>Santos-Varzea Paulista</t>
  </si>
  <si>
    <t xml:space="preserve">Carlos Eduardo </t>
  </si>
  <si>
    <t xml:space="preserve">Henrique da Silva </t>
  </si>
  <si>
    <t xml:space="preserve">Thalles Augusto </t>
  </si>
  <si>
    <t xml:space="preserve">Adriel Alves </t>
  </si>
  <si>
    <t xml:space="preserve">Ayrton Brenno </t>
  </si>
  <si>
    <t>Matheus Martines</t>
  </si>
  <si>
    <t xml:space="preserve">Danilo Jair </t>
  </si>
  <si>
    <t xml:space="preserve">Ryan Aparecido </t>
  </si>
  <si>
    <t xml:space="preserve">Kauan Vinicius </t>
  </si>
  <si>
    <t xml:space="preserve">Pedro Henrique </t>
  </si>
  <si>
    <t xml:space="preserve">Bruno Kayky </t>
  </si>
  <si>
    <t xml:space="preserve">Kaique dos Santos </t>
  </si>
  <si>
    <t xml:space="preserve">Kauã Oliveira dos Santos </t>
  </si>
  <si>
    <t>Diogo Machado</t>
  </si>
  <si>
    <t>Luis Felipe Rodes</t>
  </si>
  <si>
    <t>Gustavo Francis</t>
  </si>
  <si>
    <t xml:space="preserve">Robert Diogenes </t>
  </si>
  <si>
    <t>Lucas Belinelli</t>
  </si>
  <si>
    <t>Leandro Nicolai</t>
  </si>
  <si>
    <t xml:space="preserve">Marcelo P. Santos </t>
  </si>
  <si>
    <t>Quinta-Feira</t>
  </si>
  <si>
    <t>Denis Silva</t>
  </si>
  <si>
    <t xml:space="preserve">Humberto  Santos </t>
  </si>
  <si>
    <t>Jonh Miranda</t>
  </si>
  <si>
    <t>Mateus Brasil</t>
  </si>
  <si>
    <t>Andrey dos Santos Silva</t>
  </si>
  <si>
    <t>Nicolas Matheus S. Ramos</t>
  </si>
  <si>
    <t>Thales Dafniel</t>
  </si>
  <si>
    <t>Weslley Santos de Amorim</t>
  </si>
  <si>
    <t xml:space="preserve">Arthur Almeida Lopes </t>
  </si>
  <si>
    <t>Guilherme Amaral</t>
  </si>
  <si>
    <t>João Pedro da Silva Musselle</t>
  </si>
  <si>
    <t>Daniel Barbato Pinheiro Jr</t>
  </si>
  <si>
    <t>Adnaldo Rodrigues</t>
  </si>
  <si>
    <t>Felipe Donadoni</t>
  </si>
  <si>
    <t>João Pedro Alves</t>
  </si>
  <si>
    <t>Gustavo Moda</t>
  </si>
  <si>
    <t>Matheus Silva Santos</t>
  </si>
  <si>
    <t>Ezequiel da Silva</t>
  </si>
  <si>
    <t>Mateus Henrique</t>
  </si>
  <si>
    <t>Operário Ferroviário</t>
  </si>
  <si>
    <t>Matheus Fernandes</t>
  </si>
  <si>
    <t>Luiz Henrique de Souza</t>
  </si>
  <si>
    <t>Paulo Henrique S. Ribeiro</t>
  </si>
  <si>
    <t>Yan Rodrigues Souza</t>
  </si>
  <si>
    <t>Jairo Oliveira</t>
  </si>
  <si>
    <t>Mateus Ferreira</t>
  </si>
  <si>
    <t>João Vitor Martins</t>
  </si>
  <si>
    <t>Richard de Oliveira Santos</t>
  </si>
  <si>
    <t>Vinícius Ferreira da Silva</t>
  </si>
  <si>
    <t>Felipe João de Lima Silva</t>
  </si>
  <si>
    <t>Gabriel André</t>
  </si>
  <si>
    <t>Leonardo R. Oliveira</t>
  </si>
  <si>
    <t>Eduardo Sampaio da Silva</t>
  </si>
  <si>
    <t>Marcelo Franco</t>
  </si>
  <si>
    <t>Matheus Toledo</t>
  </si>
  <si>
    <t>Quinta-feira</t>
  </si>
  <si>
    <t>Wellington Silverio</t>
  </si>
  <si>
    <t>Daniel Carvalho</t>
  </si>
  <si>
    <t>Valdir Pinheiro - Com.Tec.</t>
  </si>
  <si>
    <t>Gabriel Di Martini</t>
  </si>
  <si>
    <t>João Vito R.Nascimento</t>
  </si>
  <si>
    <t>Felipe Oliveira Santos</t>
  </si>
  <si>
    <t>Ray Ricardo Silva</t>
  </si>
  <si>
    <t>Marcos Vinícius Pegora</t>
  </si>
  <si>
    <t>Clube da Bola/Coritiba/Vibe</t>
  </si>
  <si>
    <t>Ryan Guimarães</t>
  </si>
  <si>
    <t>Nathan Negrini</t>
  </si>
  <si>
    <t>Kauan Carlos Bonsucesso</t>
  </si>
  <si>
    <t>A.C.Sertão / Massaguaçu</t>
  </si>
  <si>
    <t>Marcu V.O. de Araujo</t>
  </si>
  <si>
    <t>João Vitor Pereira Santos</t>
  </si>
  <si>
    <t>João Vitor Silva</t>
  </si>
  <si>
    <t>Luan Conceição</t>
  </si>
  <si>
    <t xml:space="preserve">Wesley Teodozio da Silva </t>
  </si>
  <si>
    <t>Bruno dos Santos Leite</t>
  </si>
  <si>
    <t>Luiz Fernando Sampaio</t>
  </si>
  <si>
    <t>Paulo rodrigues Viana</t>
  </si>
  <si>
    <t>Eduardo dos Anjos</t>
  </si>
  <si>
    <t>Lucas Pedroso Ribeiro</t>
  </si>
  <si>
    <t>Nathan Pedro</t>
  </si>
  <si>
    <t>Felipe dos Santos Reis</t>
  </si>
  <si>
    <t>Enzo Casanova</t>
  </si>
  <si>
    <t>Iver Pablo</t>
  </si>
  <si>
    <t>Mateus Soares</t>
  </si>
  <si>
    <t>Gabriel Feth</t>
  </si>
  <si>
    <t xml:space="preserve">Gustavo Braga </t>
  </si>
  <si>
    <t>Vitor Hugo Silva</t>
  </si>
  <si>
    <t xml:space="preserve">Gustavo Henrique </t>
  </si>
  <si>
    <t xml:space="preserve">Rodrigo Fernandes </t>
  </si>
  <si>
    <t>Wesley Matheus</t>
  </si>
  <si>
    <t>Sexta-Feira</t>
  </si>
  <si>
    <t>Leandro Munis</t>
  </si>
  <si>
    <t>Vinicius dos Santos</t>
  </si>
  <si>
    <t xml:space="preserve"> </t>
  </si>
  <si>
    <t xml:space="preserve">Euller de Oliveira </t>
  </si>
  <si>
    <t xml:space="preserve">Luiz Henrique </t>
  </si>
  <si>
    <t xml:space="preserve">Matheus de Azevedo </t>
  </si>
  <si>
    <t>Luis Marley</t>
  </si>
  <si>
    <t>Rafael Rocha</t>
  </si>
  <si>
    <t>Lincoln Cardoso</t>
  </si>
  <si>
    <t xml:space="preserve">Phabriccio Chagas </t>
  </si>
  <si>
    <t xml:space="preserve">Juan Thimoteo </t>
  </si>
  <si>
    <t xml:space="preserve">Victor Hugo </t>
  </si>
  <si>
    <t>Miguel Gomes</t>
  </si>
  <si>
    <t xml:space="preserve">William Gabriel </t>
  </si>
  <si>
    <t xml:space="preserve">Alex Leite da Silva </t>
  </si>
  <si>
    <t xml:space="preserve">Bruno Pereira </t>
  </si>
  <si>
    <t xml:space="preserve">Guilherme de Souza </t>
  </si>
  <si>
    <t xml:space="preserve">Cristopher do Nascimento </t>
  </si>
  <si>
    <t xml:space="preserve">Davi Esmeraldo </t>
  </si>
  <si>
    <t xml:space="preserve">Enzo Faria </t>
  </si>
  <si>
    <t xml:space="preserve">Davi Teixeira </t>
  </si>
  <si>
    <t xml:space="preserve">Renato Junior </t>
  </si>
  <si>
    <t>Wil Djavan</t>
  </si>
  <si>
    <t xml:space="preserve">Lucas Prado </t>
  </si>
  <si>
    <t xml:space="preserve">Rafael Messa </t>
  </si>
  <si>
    <t xml:space="preserve">Kaique Magalhães </t>
  </si>
  <si>
    <t xml:space="preserve">Joao Pedro da Silva </t>
  </si>
  <si>
    <t>Allan Weyder</t>
  </si>
  <si>
    <t xml:space="preserve">Rai Rodrigues </t>
  </si>
  <si>
    <t xml:space="preserve">Kaio Ruan </t>
  </si>
  <si>
    <t xml:space="preserve">Samuel Dantas </t>
  </si>
  <si>
    <t>Luis Felipe</t>
  </si>
  <si>
    <t>Gustavo Peloso</t>
  </si>
  <si>
    <t xml:space="preserve">Iver Pablo </t>
  </si>
  <si>
    <t>SÉRIE OURO - SUB-17 - 99/00</t>
  </si>
  <si>
    <t>SÉRIE PRATA - SUB-17 - 99/00</t>
  </si>
  <si>
    <t>SÉRIE BRONZE - SUB-17 - 99/00</t>
  </si>
  <si>
    <t>SÉRIE UBATUBA - SUB-17 - 99/00</t>
  </si>
  <si>
    <t>SÉRIE CHAPECOENSE - SUB-17 - 99/00</t>
  </si>
  <si>
    <t>SÉRIE OURO - SUB-15 - 01/02</t>
  </si>
  <si>
    <t>SÉRIE PRATA - SUB-15 - 01/02</t>
  </si>
  <si>
    <t>SÉRIE BRONZE - SUB-15 - 01/02</t>
  </si>
  <si>
    <t>SÉRIE UBATUBA - SUB-15 - 01/02</t>
  </si>
  <si>
    <t>SÉRIE CHAPECOENSE - SUB-15 - 01/02</t>
  </si>
  <si>
    <t>SÉRIE ÁGUA DOCE - SUB-15 - 01/02</t>
  </si>
  <si>
    <t>SÉRIE OURO - SUB-13 - 03/04</t>
  </si>
  <si>
    <t>SÉRIE PRATA - SUB-13 - 03/04</t>
  </si>
  <si>
    <t>SÉRIE BRONZE - SUB-13 - 03/04</t>
  </si>
  <si>
    <t>SÉRIE UBATUBA - SUB-13 - 03/04</t>
  </si>
  <si>
    <t>SÉRIE CHAPECOENSE - SUB-13 - 03/04</t>
  </si>
  <si>
    <t>SÉRIE ÁGUA DOCE - SUB-13 - 03/04</t>
  </si>
  <si>
    <t>SÉRIE OURO - SUB-11 - 05/06</t>
  </si>
  <si>
    <t>SÉRIE PRATA - SUB-11 - 05/06</t>
  </si>
  <si>
    <t>SÉRIE BRONZE - SUB-11 - 05/06</t>
  </si>
  <si>
    <t>SÉRIE UBATUBA - SUB-11 - 05/06</t>
  </si>
  <si>
    <t>Campeão</t>
  </si>
  <si>
    <t>Vice-campeão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</si>
</sst>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d/m"/>
  </numFmts>
  <fonts count="58">
    <font>
      <sz val="10"/>
      <name val="Arial"/>
      <family val="0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60"/>
      <name val="Arial"/>
      <family val="2"/>
    </font>
    <font>
      <sz val="8"/>
      <color indexed="9"/>
      <name val="Arial"/>
      <family val="2"/>
    </font>
    <font>
      <b/>
      <sz val="12"/>
      <color indexed="60"/>
      <name val="Arial"/>
      <family val="2"/>
    </font>
    <font>
      <b/>
      <sz val="8"/>
      <color indexed="60"/>
      <name val="Arial"/>
      <family val="2"/>
    </font>
    <font>
      <b/>
      <sz val="12"/>
      <color indexed="10"/>
      <name val="Arial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b/>
      <sz val="10"/>
      <color indexed="9"/>
      <name val="Arial"/>
      <family val="2"/>
    </font>
    <font>
      <sz val="16"/>
      <color indexed="8"/>
      <name val="AdLib B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C00000"/>
      <name val="Arial"/>
      <family val="2"/>
    </font>
    <font>
      <sz val="8"/>
      <color theme="0"/>
      <name val="Arial"/>
      <family val="2"/>
    </font>
    <font>
      <b/>
      <sz val="12"/>
      <color rgb="FFC00000"/>
      <name val="Arial"/>
      <family val="2"/>
    </font>
    <font>
      <b/>
      <sz val="8"/>
      <color rgb="FFC00000"/>
      <name val="Arial"/>
      <family val="2"/>
    </font>
    <font>
      <b/>
      <sz val="12"/>
      <color rgb="FFFF0000"/>
      <name val="Arial"/>
      <family val="2"/>
    </font>
    <font>
      <b/>
      <sz val="10"/>
      <color rgb="FF002060"/>
      <name val="Arial"/>
      <family val="2"/>
    </font>
    <font>
      <sz val="10"/>
      <color rgb="FF002060"/>
      <name val="Arial"/>
      <family val="2"/>
    </font>
    <font>
      <b/>
      <sz val="10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6EC1A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499969989061355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ck">
        <color indexed="10"/>
      </top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thin"/>
      <bottom style="thick">
        <color indexed="10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1" fillId="33" borderId="11" xfId="0" applyFont="1" applyFill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4" fillId="35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5" fillId="36" borderId="0" xfId="0" applyFont="1" applyFill="1" applyBorder="1" applyAlignment="1">
      <alignment horizontal="center" vertical="center"/>
    </xf>
    <xf numFmtId="0" fontId="56" fillId="36" borderId="0" xfId="0" applyFont="1" applyFill="1" applyBorder="1" applyAlignment="1">
      <alignment horizontal="center" vertical="center"/>
    </xf>
    <xf numFmtId="0" fontId="56" fillId="36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57" fillId="37" borderId="0" xfId="0" applyFont="1" applyFill="1" applyBorder="1" applyAlignment="1">
      <alignment horizontal="center" vertical="center"/>
    </xf>
    <xf numFmtId="0" fontId="57" fillId="37" borderId="14" xfId="0" applyFont="1" applyFill="1" applyBorder="1" applyAlignment="1">
      <alignment horizontal="center" vertical="center"/>
    </xf>
    <xf numFmtId="0" fontId="55" fillId="38" borderId="0" xfId="0" applyFont="1" applyFill="1" applyBorder="1" applyAlignment="1">
      <alignment horizontal="center" vertical="center"/>
    </xf>
    <xf numFmtId="0" fontId="56" fillId="38" borderId="0" xfId="0" applyFont="1" applyFill="1" applyBorder="1" applyAlignment="1">
      <alignment horizontal="center" vertical="center"/>
    </xf>
    <xf numFmtId="0" fontId="56" fillId="38" borderId="0" xfId="0" applyFont="1" applyFill="1" applyAlignment="1">
      <alignment vertical="center"/>
    </xf>
    <xf numFmtId="0" fontId="55" fillId="6" borderId="0" xfId="0" applyFont="1" applyFill="1" applyBorder="1" applyAlignment="1">
      <alignment horizontal="center" vertical="center"/>
    </xf>
    <xf numFmtId="0" fontId="56" fillId="6" borderId="0" xfId="0" applyFont="1" applyFill="1" applyBorder="1" applyAlignment="1">
      <alignment horizontal="center" vertical="center"/>
    </xf>
    <xf numFmtId="0" fontId="56" fillId="6" borderId="0" xfId="0" applyFont="1" applyFill="1" applyAlignment="1">
      <alignment vertical="center"/>
    </xf>
    <xf numFmtId="0" fontId="55" fillId="39" borderId="0" xfId="0" applyFont="1" applyFill="1" applyBorder="1" applyAlignment="1">
      <alignment horizontal="center" vertical="center"/>
    </xf>
    <xf numFmtId="0" fontId="56" fillId="39" borderId="0" xfId="0" applyFont="1" applyFill="1" applyBorder="1" applyAlignment="1">
      <alignment horizontal="center" vertical="center"/>
    </xf>
    <xf numFmtId="0" fontId="56" fillId="39" borderId="0" xfId="0" applyFont="1" applyFill="1" applyAlignment="1">
      <alignment vertical="center"/>
    </xf>
    <xf numFmtId="0" fontId="55" fillId="25" borderId="0" xfId="0" applyFont="1" applyFill="1" applyBorder="1" applyAlignment="1">
      <alignment horizontal="center" vertical="center"/>
    </xf>
    <xf numFmtId="0" fontId="56" fillId="25" borderId="0" xfId="0" applyFont="1" applyFill="1" applyBorder="1" applyAlignment="1">
      <alignment horizontal="center" vertical="center"/>
    </xf>
    <xf numFmtId="0" fontId="56" fillId="25" borderId="0" xfId="0" applyFont="1" applyFill="1" applyAlignment="1">
      <alignment vertical="center"/>
    </xf>
    <xf numFmtId="0" fontId="55" fillId="13" borderId="0" xfId="0" applyFont="1" applyFill="1" applyBorder="1" applyAlignment="1">
      <alignment horizontal="center" vertical="center"/>
    </xf>
    <xf numFmtId="0" fontId="56" fillId="13" borderId="0" xfId="0" applyFont="1" applyFill="1" applyBorder="1" applyAlignment="1">
      <alignment horizontal="center" vertical="center"/>
    </xf>
    <xf numFmtId="0" fontId="56" fillId="13" borderId="0" xfId="0" applyFont="1" applyFill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50" fillId="0" borderId="15" xfId="0" applyFont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38100</xdr:rowOff>
    </xdr:from>
    <xdr:to>
      <xdr:col>5</xdr:col>
      <xdr:colOff>171450</xdr:colOff>
      <xdr:row>4</xdr:row>
      <xdr:rowOff>19050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38100"/>
          <a:ext cx="32004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352425</xdr:colOff>
      <xdr:row>0</xdr:row>
      <xdr:rowOff>85725</xdr:rowOff>
    </xdr:from>
    <xdr:to>
      <xdr:col>10</xdr:col>
      <xdr:colOff>266700</xdr:colOff>
      <xdr:row>2</xdr:row>
      <xdr:rowOff>190500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24350" y="85725"/>
          <a:ext cx="16764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38100</xdr:colOff>
      <xdr:row>2</xdr:row>
      <xdr:rowOff>123825</xdr:rowOff>
    </xdr:from>
    <xdr:to>
      <xdr:col>5</xdr:col>
      <xdr:colOff>352425</xdr:colOff>
      <xdr:row>5</xdr:row>
      <xdr:rowOff>57150</xdr:rowOff>
    </xdr:to>
    <xdr:sp>
      <xdr:nvSpPr>
        <xdr:cNvPr id="3" name="CaixaDeTexto 3"/>
        <xdr:cNvSpPr txBox="1">
          <a:spLocks noChangeArrowheads="1"/>
        </xdr:cNvSpPr>
      </xdr:nvSpPr>
      <xdr:spPr>
        <a:xfrm>
          <a:off x="3305175" y="504825"/>
          <a:ext cx="10191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2016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733425</xdr:colOff>
      <xdr:row>4</xdr:row>
      <xdr:rowOff>57150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860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895350</xdr:colOff>
      <xdr:row>0</xdr:row>
      <xdr:rowOff>76200</xdr:rowOff>
    </xdr:from>
    <xdr:to>
      <xdr:col>2</xdr:col>
      <xdr:colOff>95250</xdr:colOff>
      <xdr:row>3</xdr:row>
      <xdr:rowOff>47625</xdr:rowOff>
    </xdr:to>
    <xdr:pic>
      <xdr:nvPicPr>
        <xdr:cNvPr id="2" name="Imagem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47950" y="76200"/>
          <a:ext cx="12668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1514475</xdr:colOff>
      <xdr:row>2</xdr:row>
      <xdr:rowOff>104775</xdr:rowOff>
    </xdr:from>
    <xdr:to>
      <xdr:col>1</xdr:col>
      <xdr:colOff>1028700</xdr:colOff>
      <xdr:row>4</xdr:row>
      <xdr:rowOff>114300</xdr:rowOff>
    </xdr:to>
    <xdr:sp>
      <xdr:nvSpPr>
        <xdr:cNvPr id="3" name="CaixaDeTexto 4"/>
        <xdr:cNvSpPr txBox="1">
          <a:spLocks noChangeArrowheads="1"/>
        </xdr:cNvSpPr>
      </xdr:nvSpPr>
      <xdr:spPr>
        <a:xfrm>
          <a:off x="1514475" y="371475"/>
          <a:ext cx="12668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2016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89"/>
  <sheetViews>
    <sheetView showGridLines="0" zoomScale="145" zoomScaleNormal="145" zoomScaleSheetLayoutView="130" workbookViewId="0" topLeftCell="A1">
      <selection activeCell="C83" sqref="C83"/>
    </sheetView>
  </sheetViews>
  <sheetFormatPr defaultColWidth="9.140625" defaultRowHeight="12.75"/>
  <cols>
    <col min="1" max="1" width="12.8515625" style="3" customWidth="1"/>
    <col min="2" max="2" width="30.8515625" style="3" customWidth="1"/>
    <col min="3" max="12" width="5.28125" style="4" customWidth="1"/>
    <col min="13" max="13" width="5.7109375" style="3" customWidth="1"/>
    <col min="14" max="14" width="5.421875" style="3" customWidth="1"/>
    <col min="15" max="16384" width="9.140625" style="3" customWidth="1"/>
  </cols>
  <sheetData>
    <row r="1" ht="15"/>
    <row r="2" ht="15"/>
    <row r="3" ht="15.75">
      <c r="C3" s="6"/>
    </row>
    <row r="4" ht="15.75">
      <c r="C4" s="6"/>
    </row>
    <row r="5" spans="1:12" ht="15.75" customHeight="1">
      <c r="A5" s="28" t="s">
        <v>35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</row>
    <row r="6" ht="17.25" customHeight="1">
      <c r="E6" s="7" t="s">
        <v>31</v>
      </c>
    </row>
    <row r="7" spans="1:12" s="5" customFormat="1" ht="9.75" customHeight="1" thickBot="1">
      <c r="A7" s="32" t="s">
        <v>311</v>
      </c>
      <c r="B7" s="32"/>
      <c r="C7" s="32"/>
      <c r="D7" s="32"/>
      <c r="E7" s="32"/>
      <c r="F7" s="32"/>
      <c r="G7" s="32"/>
      <c r="H7" s="32"/>
      <c r="I7" s="33"/>
      <c r="J7" s="33"/>
      <c r="K7" s="34"/>
      <c r="L7" s="34"/>
    </row>
    <row r="8" spans="1:12" s="8" customFormat="1" ht="9.75" customHeight="1" thickTop="1">
      <c r="A8" s="9" t="s">
        <v>7</v>
      </c>
      <c r="B8" s="9" t="s">
        <v>0</v>
      </c>
      <c r="C8" s="10" t="s">
        <v>1</v>
      </c>
      <c r="D8" s="10" t="s">
        <v>2</v>
      </c>
      <c r="E8" s="10" t="s">
        <v>3</v>
      </c>
      <c r="F8" s="10" t="s">
        <v>8</v>
      </c>
      <c r="G8" s="10" t="s">
        <v>9</v>
      </c>
      <c r="H8" s="10" t="s">
        <v>4</v>
      </c>
      <c r="I8" s="10" t="s">
        <v>5</v>
      </c>
      <c r="J8" s="10" t="s">
        <v>6</v>
      </c>
      <c r="K8" s="23" t="s">
        <v>12</v>
      </c>
      <c r="L8" s="16" t="s">
        <v>13</v>
      </c>
    </row>
    <row r="9" spans="1:12" ht="14.25" customHeight="1">
      <c r="A9" s="11" t="s">
        <v>36</v>
      </c>
      <c r="B9" s="1" t="s">
        <v>130</v>
      </c>
      <c r="C9" s="2">
        <f aca="true" t="shared" si="0" ref="C9:C22">E9*3+F9*1</f>
        <v>10</v>
      </c>
      <c r="D9" s="2">
        <f aca="true" t="shared" si="1" ref="D9:D22">E9+F9+G9</f>
        <v>4</v>
      </c>
      <c r="E9" s="2">
        <v>3</v>
      </c>
      <c r="F9" s="2">
        <f>0+1</f>
        <v>1</v>
      </c>
      <c r="G9" s="2">
        <v>0</v>
      </c>
      <c r="H9" s="2">
        <f>5+6+1+3</f>
        <v>15</v>
      </c>
      <c r="I9" s="2">
        <f>1+1+1</f>
        <v>3</v>
      </c>
      <c r="J9" s="2">
        <f aca="true" t="shared" si="2" ref="J9:J22">H9-I9</f>
        <v>12</v>
      </c>
      <c r="K9" s="24">
        <f>0+1+5+4</f>
        <v>10</v>
      </c>
      <c r="L9" s="2">
        <f>0+1</f>
        <v>1</v>
      </c>
    </row>
    <row r="10" spans="1:13" ht="14.25" customHeight="1">
      <c r="A10" s="11" t="s">
        <v>37</v>
      </c>
      <c r="B10" s="1" t="s">
        <v>39</v>
      </c>
      <c r="C10" s="2">
        <f t="shared" si="0"/>
        <v>10</v>
      </c>
      <c r="D10" s="2">
        <f t="shared" si="1"/>
        <v>4</v>
      </c>
      <c r="E10" s="2">
        <f>1+1+1</f>
        <v>3</v>
      </c>
      <c r="F10" s="2">
        <f>1</f>
        <v>1</v>
      </c>
      <c r="G10" s="2">
        <v>0</v>
      </c>
      <c r="H10" s="2">
        <f>3+5+2</f>
        <v>10</v>
      </c>
      <c r="I10" s="2">
        <v>1</v>
      </c>
      <c r="J10" s="2">
        <f t="shared" si="2"/>
        <v>9</v>
      </c>
      <c r="K10" s="24">
        <v>3</v>
      </c>
      <c r="L10" s="2">
        <v>0</v>
      </c>
      <c r="M10" s="5"/>
    </row>
    <row r="11" spans="1:12" s="5" customFormat="1" ht="9.75" customHeight="1">
      <c r="A11" s="38" t="s">
        <v>312</v>
      </c>
      <c r="B11" s="38"/>
      <c r="C11" s="38"/>
      <c r="D11" s="38"/>
      <c r="E11" s="38"/>
      <c r="F11" s="38"/>
      <c r="G11" s="38"/>
      <c r="H11" s="38"/>
      <c r="I11" s="39"/>
      <c r="J11" s="39"/>
      <c r="K11" s="40"/>
      <c r="L11" s="40"/>
    </row>
    <row r="12" spans="1:13" ht="14.25" customHeight="1">
      <c r="A12" s="11" t="s">
        <v>332</v>
      </c>
      <c r="B12" s="1" t="s">
        <v>40</v>
      </c>
      <c r="C12" s="2">
        <f t="shared" si="0"/>
        <v>7</v>
      </c>
      <c r="D12" s="2">
        <f t="shared" si="1"/>
        <v>4</v>
      </c>
      <c r="E12" s="2">
        <f>1+1</f>
        <v>2</v>
      </c>
      <c r="F12" s="2">
        <v>1</v>
      </c>
      <c r="G12" s="2">
        <v>1</v>
      </c>
      <c r="H12" s="2">
        <f>4+1+1+1</f>
        <v>7</v>
      </c>
      <c r="I12" s="2">
        <f>1+2</f>
        <v>3</v>
      </c>
      <c r="J12" s="2">
        <f t="shared" si="2"/>
        <v>4</v>
      </c>
      <c r="K12" s="24">
        <f>1+2+5+3</f>
        <v>11</v>
      </c>
      <c r="L12" s="2">
        <v>0</v>
      </c>
      <c r="M12" s="5"/>
    </row>
    <row r="13" spans="1:13" ht="14.25" customHeight="1">
      <c r="A13" s="11" t="s">
        <v>333</v>
      </c>
      <c r="B13" s="1" t="s">
        <v>23</v>
      </c>
      <c r="C13" s="2">
        <f t="shared" si="0"/>
        <v>7</v>
      </c>
      <c r="D13" s="2">
        <f t="shared" si="1"/>
        <v>4</v>
      </c>
      <c r="E13" s="2">
        <f>1+1</f>
        <v>2</v>
      </c>
      <c r="F13" s="2">
        <f>0+1</f>
        <v>1</v>
      </c>
      <c r="G13" s="2">
        <v>1</v>
      </c>
      <c r="H13" s="2">
        <f>1+2+1+1</f>
        <v>5</v>
      </c>
      <c r="I13" s="2">
        <f>0+1+3</f>
        <v>4</v>
      </c>
      <c r="J13" s="2">
        <f t="shared" si="2"/>
        <v>1</v>
      </c>
      <c r="K13" s="24">
        <f>1+2+6</f>
        <v>9</v>
      </c>
      <c r="L13" s="2">
        <v>1</v>
      </c>
      <c r="M13" s="5"/>
    </row>
    <row r="14" spans="1:12" s="5" customFormat="1" ht="9.75" customHeight="1">
      <c r="A14" s="44" t="s">
        <v>313</v>
      </c>
      <c r="B14" s="44"/>
      <c r="C14" s="44"/>
      <c r="D14" s="44"/>
      <c r="E14" s="44"/>
      <c r="F14" s="44"/>
      <c r="G14" s="44"/>
      <c r="H14" s="44"/>
      <c r="I14" s="45"/>
      <c r="J14" s="45"/>
      <c r="K14" s="46"/>
      <c r="L14" s="46"/>
    </row>
    <row r="15" spans="1:13" ht="14.25" customHeight="1">
      <c r="A15" s="11" t="s">
        <v>332</v>
      </c>
      <c r="B15" s="1" t="s">
        <v>41</v>
      </c>
      <c r="C15" s="2">
        <f>E15*3+F15*1</f>
        <v>6</v>
      </c>
      <c r="D15" s="2">
        <f>E15+F15+G15</f>
        <v>4</v>
      </c>
      <c r="E15" s="2">
        <v>2</v>
      </c>
      <c r="F15" s="2">
        <v>0</v>
      </c>
      <c r="G15" s="2">
        <f>1+1</f>
        <v>2</v>
      </c>
      <c r="H15" s="2">
        <v>5</v>
      </c>
      <c r="I15" s="2">
        <f>1+2+1</f>
        <v>4</v>
      </c>
      <c r="J15" s="2">
        <f>H15-I15</f>
        <v>1</v>
      </c>
      <c r="K15" s="24">
        <v>0</v>
      </c>
      <c r="L15" s="2">
        <v>0</v>
      </c>
      <c r="M15" s="5"/>
    </row>
    <row r="16" spans="1:13" ht="14.25" customHeight="1">
      <c r="A16" s="11" t="s">
        <v>333</v>
      </c>
      <c r="B16" s="1" t="s">
        <v>42</v>
      </c>
      <c r="C16" s="2">
        <f>E16*3+F16*1</f>
        <v>5</v>
      </c>
      <c r="D16" s="2">
        <f>E16+F16+G16</f>
        <v>4</v>
      </c>
      <c r="E16" s="2">
        <v>1</v>
      </c>
      <c r="F16" s="2">
        <f>1+1</f>
        <v>2</v>
      </c>
      <c r="G16" s="2">
        <v>1</v>
      </c>
      <c r="H16" s="2">
        <f>1+1</f>
        <v>2</v>
      </c>
      <c r="I16" s="2">
        <v>3</v>
      </c>
      <c r="J16" s="2">
        <f>H16-I16</f>
        <v>-1</v>
      </c>
      <c r="K16" s="24">
        <f>1+2+2</f>
        <v>5</v>
      </c>
      <c r="L16" s="2">
        <v>0</v>
      </c>
      <c r="M16" s="5"/>
    </row>
    <row r="17" spans="1:12" s="5" customFormat="1" ht="9.75" customHeight="1">
      <c r="A17" s="41" t="s">
        <v>314</v>
      </c>
      <c r="B17" s="41"/>
      <c r="C17" s="41"/>
      <c r="D17" s="41"/>
      <c r="E17" s="41"/>
      <c r="F17" s="41"/>
      <c r="G17" s="41"/>
      <c r="H17" s="41"/>
      <c r="I17" s="42"/>
      <c r="J17" s="42"/>
      <c r="K17" s="43"/>
      <c r="L17" s="43"/>
    </row>
    <row r="18" spans="1:13" ht="14.25" customHeight="1">
      <c r="A18" s="11" t="s">
        <v>332</v>
      </c>
      <c r="B18" s="1" t="s">
        <v>131</v>
      </c>
      <c r="C18" s="2">
        <f t="shared" si="0"/>
        <v>6</v>
      </c>
      <c r="D18" s="2">
        <f t="shared" si="1"/>
        <v>4</v>
      </c>
      <c r="E18" s="2">
        <v>2</v>
      </c>
      <c r="F18" s="2">
        <v>0</v>
      </c>
      <c r="G18" s="2">
        <f>1+1</f>
        <v>2</v>
      </c>
      <c r="H18" s="2">
        <f>1+3+1</f>
        <v>5</v>
      </c>
      <c r="I18" s="2">
        <f>5+5+0</f>
        <v>10</v>
      </c>
      <c r="J18" s="2">
        <f t="shared" si="2"/>
        <v>-5</v>
      </c>
      <c r="K18" s="24">
        <f>0+2+1</f>
        <v>3</v>
      </c>
      <c r="L18" s="2">
        <v>0</v>
      </c>
      <c r="M18" s="5"/>
    </row>
    <row r="19" spans="1:13" ht="14.25" customHeight="1">
      <c r="A19" s="11" t="s">
        <v>333</v>
      </c>
      <c r="B19" s="1" t="s">
        <v>15</v>
      </c>
      <c r="C19" s="2">
        <f t="shared" si="0"/>
        <v>1</v>
      </c>
      <c r="D19" s="2">
        <f t="shared" si="1"/>
        <v>4</v>
      </c>
      <c r="E19" s="2">
        <v>0</v>
      </c>
      <c r="F19" s="2">
        <f>1</f>
        <v>1</v>
      </c>
      <c r="G19" s="2">
        <f>1+1+1</f>
        <v>3</v>
      </c>
      <c r="H19" s="2">
        <f>1+1</f>
        <v>2</v>
      </c>
      <c r="I19" s="2">
        <f>1+1+3+1</f>
        <v>6</v>
      </c>
      <c r="J19" s="2">
        <f t="shared" si="2"/>
        <v>-4</v>
      </c>
      <c r="K19" s="24">
        <v>2</v>
      </c>
      <c r="L19" s="2">
        <v>0</v>
      </c>
      <c r="M19" s="5"/>
    </row>
    <row r="20" spans="1:12" s="5" customFormat="1" ht="9.75" customHeight="1">
      <c r="A20" s="47" t="s">
        <v>315</v>
      </c>
      <c r="B20" s="47"/>
      <c r="C20" s="47"/>
      <c r="D20" s="47"/>
      <c r="E20" s="47"/>
      <c r="F20" s="47"/>
      <c r="G20" s="47"/>
      <c r="H20" s="47"/>
      <c r="I20" s="48"/>
      <c r="J20" s="48"/>
      <c r="K20" s="49"/>
      <c r="L20" s="49"/>
    </row>
    <row r="21" spans="1:13" ht="14.25" customHeight="1">
      <c r="A21" s="11" t="s">
        <v>332</v>
      </c>
      <c r="B21" s="1" t="s">
        <v>30</v>
      </c>
      <c r="C21" s="2">
        <f t="shared" si="0"/>
        <v>4</v>
      </c>
      <c r="D21" s="2">
        <f t="shared" si="1"/>
        <v>4</v>
      </c>
      <c r="E21" s="2">
        <v>1</v>
      </c>
      <c r="F21" s="2">
        <v>1</v>
      </c>
      <c r="G21" s="2">
        <f>1+1</f>
        <v>2</v>
      </c>
      <c r="H21" s="2">
        <f>0+1+2</f>
        <v>3</v>
      </c>
      <c r="I21" s="2">
        <f>3+1+1</f>
        <v>5</v>
      </c>
      <c r="J21" s="2">
        <f t="shared" si="2"/>
        <v>-2</v>
      </c>
      <c r="K21" s="24">
        <f>0+1+1+2</f>
        <v>4</v>
      </c>
      <c r="L21" s="2">
        <v>0</v>
      </c>
      <c r="M21" s="5"/>
    </row>
    <row r="22" spans="1:13" ht="14.25" customHeight="1">
      <c r="A22" s="11" t="s">
        <v>333</v>
      </c>
      <c r="B22" s="1" t="s">
        <v>28</v>
      </c>
      <c r="C22" s="2">
        <f t="shared" si="0"/>
        <v>0</v>
      </c>
      <c r="D22" s="2">
        <f t="shared" si="1"/>
        <v>4</v>
      </c>
      <c r="E22" s="2">
        <v>0</v>
      </c>
      <c r="F22" s="2">
        <v>0</v>
      </c>
      <c r="G22" s="2">
        <f>1+1+1+1</f>
        <v>4</v>
      </c>
      <c r="H22" s="2">
        <v>0</v>
      </c>
      <c r="I22" s="2">
        <f>4+6+3+1</f>
        <v>14</v>
      </c>
      <c r="J22" s="2">
        <f t="shared" si="2"/>
        <v>-14</v>
      </c>
      <c r="K22" s="24">
        <f>3+1+2</f>
        <v>6</v>
      </c>
      <c r="L22" s="2">
        <v>0</v>
      </c>
      <c r="M22" s="5"/>
    </row>
    <row r="23" spans="1:12" ht="15">
      <c r="A23" s="1"/>
      <c r="B23" s="1"/>
      <c r="C23" s="2"/>
      <c r="D23" s="2">
        <f>SUM(D9:D22)/2</f>
        <v>20</v>
      </c>
      <c r="E23" s="2"/>
      <c r="F23" s="2"/>
      <c r="G23" s="2"/>
      <c r="H23" s="2">
        <f>SUM(H9:H22)</f>
        <v>54</v>
      </c>
      <c r="I23" s="2">
        <f>SUM(I9:I22)</f>
        <v>53</v>
      </c>
      <c r="J23" s="2"/>
      <c r="K23" s="24">
        <f>SUM(K9:K22)</f>
        <v>53</v>
      </c>
      <c r="L23" s="2">
        <f>SUM(L9:L22)</f>
        <v>2</v>
      </c>
    </row>
    <row r="24" spans="1:12" ht="12" customHeight="1">
      <c r="A24" s="25"/>
      <c r="B24" s="25"/>
      <c r="C24" s="26"/>
      <c r="D24" s="26"/>
      <c r="E24" s="26"/>
      <c r="F24" s="26"/>
      <c r="G24" s="26"/>
      <c r="H24" s="26"/>
      <c r="I24" s="26"/>
      <c r="J24" s="26"/>
      <c r="K24" s="27"/>
      <c r="L24" s="26"/>
    </row>
    <row r="25" spans="1:12" s="5" customFormat="1" ht="9.75" customHeight="1" thickBot="1">
      <c r="A25" s="32" t="s">
        <v>316</v>
      </c>
      <c r="B25" s="32"/>
      <c r="C25" s="32"/>
      <c r="D25" s="32"/>
      <c r="E25" s="32"/>
      <c r="F25" s="32"/>
      <c r="G25" s="32"/>
      <c r="H25" s="32"/>
      <c r="I25" s="33"/>
      <c r="J25" s="33"/>
      <c r="K25" s="34"/>
      <c r="L25" s="34"/>
    </row>
    <row r="26" spans="1:12" s="8" customFormat="1" ht="9.75" customHeight="1" thickTop="1">
      <c r="A26" s="9" t="s">
        <v>7</v>
      </c>
      <c r="B26" s="9" t="s">
        <v>0</v>
      </c>
      <c r="C26" s="10" t="s">
        <v>1</v>
      </c>
      <c r="D26" s="10" t="s">
        <v>2</v>
      </c>
      <c r="E26" s="10" t="s">
        <v>3</v>
      </c>
      <c r="F26" s="10" t="s">
        <v>8</v>
      </c>
      <c r="G26" s="10" t="s">
        <v>9</v>
      </c>
      <c r="H26" s="10" t="s">
        <v>4</v>
      </c>
      <c r="I26" s="10" t="s">
        <v>5</v>
      </c>
      <c r="J26" s="10" t="s">
        <v>6</v>
      </c>
      <c r="K26" s="23" t="s">
        <v>12</v>
      </c>
      <c r="L26" s="16" t="s">
        <v>13</v>
      </c>
    </row>
    <row r="27" spans="1:12" ht="14.25" customHeight="1">
      <c r="A27" s="11" t="s">
        <v>36</v>
      </c>
      <c r="B27" s="1" t="s">
        <v>44</v>
      </c>
      <c r="C27" s="2">
        <f>E27*3+F27*1</f>
        <v>10</v>
      </c>
      <c r="D27" s="2">
        <f>E27+F27+G27</f>
        <v>4</v>
      </c>
      <c r="E27" s="2">
        <f>1+1+1</f>
        <v>3</v>
      </c>
      <c r="F27" s="2">
        <v>1</v>
      </c>
      <c r="G27" s="2">
        <v>0</v>
      </c>
      <c r="H27" s="2">
        <f>6+3+4+1</f>
        <v>14</v>
      </c>
      <c r="I27" s="2">
        <f>1+0+1</f>
        <v>2</v>
      </c>
      <c r="J27" s="2">
        <f>H27-I27</f>
        <v>12</v>
      </c>
      <c r="K27" s="24">
        <f>2+1+3</f>
        <v>6</v>
      </c>
      <c r="L27" s="2">
        <v>0</v>
      </c>
    </row>
    <row r="28" spans="1:12" ht="14.25" customHeight="1">
      <c r="A28" s="11" t="s">
        <v>37</v>
      </c>
      <c r="B28" s="1" t="s">
        <v>38</v>
      </c>
      <c r="C28" s="2">
        <f>E28*3+F28*1</f>
        <v>10</v>
      </c>
      <c r="D28" s="2">
        <f>E28+F28+G28</f>
        <v>4</v>
      </c>
      <c r="E28" s="2">
        <f>1+1+1</f>
        <v>3</v>
      </c>
      <c r="F28" s="2">
        <f>0+0+1</f>
        <v>1</v>
      </c>
      <c r="G28" s="2">
        <v>0</v>
      </c>
      <c r="H28" s="2">
        <f>1+3+2</f>
        <v>6</v>
      </c>
      <c r="I28" s="2">
        <v>0</v>
      </c>
      <c r="J28" s="2">
        <f>H28-I28</f>
        <v>6</v>
      </c>
      <c r="K28" s="24">
        <f>1+1+3+3</f>
        <v>8</v>
      </c>
      <c r="L28" s="2">
        <v>0</v>
      </c>
    </row>
    <row r="29" spans="1:12" s="5" customFormat="1" ht="9.75" customHeight="1">
      <c r="A29" s="38" t="s">
        <v>317</v>
      </c>
      <c r="B29" s="38"/>
      <c r="C29" s="38"/>
      <c r="D29" s="38"/>
      <c r="E29" s="38"/>
      <c r="F29" s="38"/>
      <c r="G29" s="38"/>
      <c r="H29" s="38"/>
      <c r="I29" s="39"/>
      <c r="J29" s="39"/>
      <c r="K29" s="40"/>
      <c r="L29" s="40"/>
    </row>
    <row r="30" spans="1:12" ht="14.25" customHeight="1">
      <c r="A30" s="11" t="s">
        <v>332</v>
      </c>
      <c r="B30" s="1" t="s">
        <v>42</v>
      </c>
      <c r="C30" s="2">
        <f>E30*3+F30*1</f>
        <v>9</v>
      </c>
      <c r="D30" s="2">
        <f>E30+F30+G30</f>
        <v>4</v>
      </c>
      <c r="E30" s="2">
        <f>1+1+1</f>
        <v>3</v>
      </c>
      <c r="F30" s="2">
        <v>0</v>
      </c>
      <c r="G30" s="2">
        <v>1</v>
      </c>
      <c r="H30" s="2">
        <f>2+2+9</f>
        <v>13</v>
      </c>
      <c r="I30" s="2">
        <f>1+2</f>
        <v>3</v>
      </c>
      <c r="J30" s="2">
        <f>H30-I30</f>
        <v>10</v>
      </c>
      <c r="K30" s="24">
        <f>2+1</f>
        <v>3</v>
      </c>
      <c r="L30" s="2">
        <v>0</v>
      </c>
    </row>
    <row r="31" spans="1:12" ht="14.25" customHeight="1">
      <c r="A31" s="11" t="s">
        <v>333</v>
      </c>
      <c r="B31" s="1" t="s">
        <v>23</v>
      </c>
      <c r="C31" s="2">
        <f>E31*3+F31*1</f>
        <v>7</v>
      </c>
      <c r="D31" s="2">
        <f>E31+F31+G31</f>
        <v>4</v>
      </c>
      <c r="E31" s="2">
        <f>1+1</f>
        <v>2</v>
      </c>
      <c r="F31" s="2">
        <f>1</f>
        <v>1</v>
      </c>
      <c r="G31" s="2">
        <v>1</v>
      </c>
      <c r="H31" s="2">
        <f>6+5+1</f>
        <v>12</v>
      </c>
      <c r="I31" s="2">
        <v>1</v>
      </c>
      <c r="J31" s="2">
        <f>H31-I31</f>
        <v>11</v>
      </c>
      <c r="K31" s="24">
        <f>2+5</f>
        <v>7</v>
      </c>
      <c r="L31" s="2">
        <v>4</v>
      </c>
    </row>
    <row r="32" spans="1:12" s="5" customFormat="1" ht="9.75" customHeight="1">
      <c r="A32" s="44" t="s">
        <v>318</v>
      </c>
      <c r="B32" s="44"/>
      <c r="C32" s="44"/>
      <c r="D32" s="44"/>
      <c r="E32" s="44"/>
      <c r="F32" s="44"/>
      <c r="G32" s="44"/>
      <c r="H32" s="44"/>
      <c r="I32" s="45"/>
      <c r="J32" s="45"/>
      <c r="K32" s="46"/>
      <c r="L32" s="46"/>
    </row>
    <row r="33" spans="1:12" ht="14.25" customHeight="1">
      <c r="A33" s="11" t="s">
        <v>332</v>
      </c>
      <c r="B33" s="1" t="s">
        <v>28</v>
      </c>
      <c r="C33" s="2">
        <f>E33*3+F33*1</f>
        <v>7</v>
      </c>
      <c r="D33" s="2">
        <f>E33+F33+G33</f>
        <v>4</v>
      </c>
      <c r="E33" s="2">
        <v>2</v>
      </c>
      <c r="F33" s="2">
        <f>0+0+1</f>
        <v>1</v>
      </c>
      <c r="G33" s="2">
        <f>1</f>
        <v>1</v>
      </c>
      <c r="H33" s="2">
        <f>3+1+0+1</f>
        <v>5</v>
      </c>
      <c r="I33" s="2">
        <f>3+0+0</f>
        <v>3</v>
      </c>
      <c r="J33" s="2">
        <f>H33-I33</f>
        <v>2</v>
      </c>
      <c r="K33" s="24">
        <f>2+1+1</f>
        <v>4</v>
      </c>
      <c r="L33" s="2">
        <v>1</v>
      </c>
    </row>
    <row r="34" spans="1:12" ht="14.25" customHeight="1">
      <c r="A34" s="11" t="s">
        <v>333</v>
      </c>
      <c r="B34" s="1" t="s">
        <v>27</v>
      </c>
      <c r="C34" s="2">
        <f>E34*3+F34*1</f>
        <v>6</v>
      </c>
      <c r="D34" s="2">
        <f>E34+F34+G34</f>
        <v>4</v>
      </c>
      <c r="E34" s="2">
        <f>1+1</f>
        <v>2</v>
      </c>
      <c r="F34" s="2">
        <v>0</v>
      </c>
      <c r="G34" s="2">
        <f>1+1</f>
        <v>2</v>
      </c>
      <c r="H34" s="2">
        <f>4+3</f>
        <v>7</v>
      </c>
      <c r="I34" s="2">
        <f>2+1</f>
        <v>3</v>
      </c>
      <c r="J34" s="2">
        <f>H34-I34</f>
        <v>4</v>
      </c>
      <c r="K34" s="24">
        <f>1</f>
        <v>1</v>
      </c>
      <c r="L34" s="2">
        <v>0</v>
      </c>
    </row>
    <row r="35" spans="1:12" s="5" customFormat="1" ht="9.75" customHeight="1">
      <c r="A35" s="41" t="s">
        <v>319</v>
      </c>
      <c r="B35" s="41"/>
      <c r="C35" s="41"/>
      <c r="D35" s="41"/>
      <c r="E35" s="41"/>
      <c r="F35" s="41"/>
      <c r="G35" s="41"/>
      <c r="H35" s="41"/>
      <c r="I35" s="42"/>
      <c r="J35" s="42"/>
      <c r="K35" s="43"/>
      <c r="L35" s="43"/>
    </row>
    <row r="36" spans="1:12" ht="14.25" customHeight="1">
      <c r="A36" s="11" t="s">
        <v>332</v>
      </c>
      <c r="B36" s="1" t="s">
        <v>15</v>
      </c>
      <c r="C36" s="2">
        <f>E36*3+F36*1</f>
        <v>5</v>
      </c>
      <c r="D36" s="2">
        <f>E36+F36+G36</f>
        <v>4</v>
      </c>
      <c r="E36" s="2">
        <v>1</v>
      </c>
      <c r="F36" s="2">
        <v>2</v>
      </c>
      <c r="G36" s="2">
        <v>1</v>
      </c>
      <c r="H36" s="2">
        <v>2</v>
      </c>
      <c r="I36" s="2">
        <v>7</v>
      </c>
      <c r="J36" s="2">
        <f>H36-I36</f>
        <v>-5</v>
      </c>
      <c r="K36" s="24">
        <v>1</v>
      </c>
      <c r="L36" s="2">
        <v>0</v>
      </c>
    </row>
    <row r="37" spans="1:12" ht="14.25" customHeight="1">
      <c r="A37" s="11" t="s">
        <v>333</v>
      </c>
      <c r="B37" s="1" t="s">
        <v>29</v>
      </c>
      <c r="C37" s="2">
        <f>E37*3+F37*1</f>
        <v>4</v>
      </c>
      <c r="D37" s="2">
        <f>E37+F37+G37</f>
        <v>4</v>
      </c>
      <c r="E37" s="2">
        <f>0+1</f>
        <v>1</v>
      </c>
      <c r="F37" s="2">
        <v>1</v>
      </c>
      <c r="G37" s="2">
        <f>1+1</f>
        <v>2</v>
      </c>
      <c r="H37" s="2">
        <f>0+1</f>
        <v>1</v>
      </c>
      <c r="I37" s="2">
        <f>6+3</f>
        <v>9</v>
      </c>
      <c r="J37" s="2">
        <f>H37-I37</f>
        <v>-8</v>
      </c>
      <c r="K37" s="24">
        <f>0+1+2</f>
        <v>3</v>
      </c>
      <c r="L37" s="2">
        <v>2</v>
      </c>
    </row>
    <row r="38" spans="1:12" s="5" customFormat="1" ht="9.75" customHeight="1">
      <c r="A38" s="47" t="s">
        <v>320</v>
      </c>
      <c r="B38" s="47"/>
      <c r="C38" s="47"/>
      <c r="D38" s="47"/>
      <c r="E38" s="47"/>
      <c r="F38" s="47"/>
      <c r="G38" s="47"/>
      <c r="H38" s="47"/>
      <c r="I38" s="48"/>
      <c r="J38" s="48"/>
      <c r="K38" s="49"/>
      <c r="L38" s="49"/>
    </row>
    <row r="39" spans="1:12" ht="14.25" customHeight="1">
      <c r="A39" s="11" t="s">
        <v>332</v>
      </c>
      <c r="B39" s="1" t="s">
        <v>24</v>
      </c>
      <c r="C39" s="2">
        <f>E39*3+F39*1</f>
        <v>4</v>
      </c>
      <c r="D39" s="2">
        <f>E39+F39+G39</f>
        <v>4</v>
      </c>
      <c r="E39" s="2">
        <v>1</v>
      </c>
      <c r="F39" s="2">
        <f>1</f>
        <v>1</v>
      </c>
      <c r="G39" s="2">
        <f>1+1</f>
        <v>2</v>
      </c>
      <c r="H39" s="2">
        <v>1</v>
      </c>
      <c r="I39" s="2">
        <f>1+4</f>
        <v>5</v>
      </c>
      <c r="J39" s="2">
        <f>H39-I39</f>
        <v>-4</v>
      </c>
      <c r="K39" s="24">
        <f>2+2+1</f>
        <v>5</v>
      </c>
      <c r="L39" s="2">
        <v>0</v>
      </c>
    </row>
    <row r="40" spans="1:12" ht="14.25" customHeight="1">
      <c r="A40" s="11" t="s">
        <v>333</v>
      </c>
      <c r="B40" s="1" t="s">
        <v>41</v>
      </c>
      <c r="C40" s="2">
        <f>E40*3+F40*1</f>
        <v>1</v>
      </c>
      <c r="D40" s="2">
        <f>E40+F40+G40</f>
        <v>4</v>
      </c>
      <c r="E40" s="2">
        <v>0</v>
      </c>
      <c r="F40" s="2">
        <f>1</f>
        <v>1</v>
      </c>
      <c r="G40" s="2">
        <v>3</v>
      </c>
      <c r="H40" s="2">
        <v>2</v>
      </c>
      <c r="I40" s="2">
        <v>5</v>
      </c>
      <c r="J40" s="2">
        <f>H40-I40</f>
        <v>-3</v>
      </c>
      <c r="K40" s="24">
        <v>1</v>
      </c>
      <c r="L40" s="2">
        <v>0</v>
      </c>
    </row>
    <row r="41" spans="1:12" s="5" customFormat="1" ht="9.75" customHeight="1">
      <c r="A41" s="50" t="s">
        <v>321</v>
      </c>
      <c r="B41" s="50"/>
      <c r="C41" s="50"/>
      <c r="D41" s="50"/>
      <c r="E41" s="50"/>
      <c r="F41" s="50"/>
      <c r="G41" s="50"/>
      <c r="H41" s="50"/>
      <c r="I41" s="51"/>
      <c r="J41" s="51"/>
      <c r="K41" s="52"/>
      <c r="L41" s="52"/>
    </row>
    <row r="42" spans="1:12" ht="14.25" customHeight="1">
      <c r="A42" s="11" t="s">
        <v>332</v>
      </c>
      <c r="B42" s="1" t="s">
        <v>43</v>
      </c>
      <c r="C42" s="2">
        <f>E42*3+F42*1</f>
        <v>3</v>
      </c>
      <c r="D42" s="2">
        <f>E42+F42+G42</f>
        <v>4</v>
      </c>
      <c r="E42" s="2">
        <v>1</v>
      </c>
      <c r="F42" s="2">
        <v>0</v>
      </c>
      <c r="G42" s="2">
        <f>1+1+1</f>
        <v>3</v>
      </c>
      <c r="H42" s="2">
        <v>3</v>
      </c>
      <c r="I42" s="2">
        <f>3+3+5</f>
        <v>11</v>
      </c>
      <c r="J42" s="2">
        <f>H42-I42</f>
        <v>-8</v>
      </c>
      <c r="K42" s="24">
        <v>1</v>
      </c>
      <c r="L42" s="2">
        <v>0</v>
      </c>
    </row>
    <row r="43" spans="1:12" ht="14.25" customHeight="1">
      <c r="A43" s="11" t="s">
        <v>333</v>
      </c>
      <c r="B43" s="1" t="s">
        <v>30</v>
      </c>
      <c r="C43" s="2">
        <f>E43*3+F43*1</f>
        <v>0</v>
      </c>
      <c r="D43" s="2">
        <f>E43+F43+G43</f>
        <v>4</v>
      </c>
      <c r="E43" s="2">
        <v>0</v>
      </c>
      <c r="F43" s="2">
        <v>0</v>
      </c>
      <c r="G43" s="2">
        <f>1+1+1+1</f>
        <v>4</v>
      </c>
      <c r="H43" s="2">
        <v>0</v>
      </c>
      <c r="I43" s="2">
        <f>4+1+9+3</f>
        <v>17</v>
      </c>
      <c r="J43" s="2">
        <f>H43-I43</f>
        <v>-17</v>
      </c>
      <c r="K43" s="24">
        <f>1</f>
        <v>1</v>
      </c>
      <c r="L43" s="2">
        <v>0</v>
      </c>
    </row>
    <row r="44" spans="1:12" ht="15">
      <c r="A44" s="1"/>
      <c r="B44" s="1"/>
      <c r="C44" s="2"/>
      <c r="D44" s="2">
        <f>SUM(D27:D43)/2</f>
        <v>24</v>
      </c>
      <c r="E44" s="2"/>
      <c r="F44" s="2"/>
      <c r="G44" s="2"/>
      <c r="H44" s="2">
        <f>SUM(H27:H43)</f>
        <v>66</v>
      </c>
      <c r="I44" s="2">
        <f>SUM(I27:I43)</f>
        <v>66</v>
      </c>
      <c r="J44" s="2"/>
      <c r="K44" s="24">
        <f>SUM(K27:K43)</f>
        <v>41</v>
      </c>
      <c r="L44" s="2">
        <f>SUM(L27:L43)</f>
        <v>7</v>
      </c>
    </row>
    <row r="45" spans="1:12" ht="12" customHeight="1">
      <c r="A45" s="25"/>
      <c r="B45" s="25"/>
      <c r="C45" s="26"/>
      <c r="D45" s="26"/>
      <c r="E45" s="26"/>
      <c r="F45" s="26"/>
      <c r="G45" s="26"/>
      <c r="H45" s="26"/>
      <c r="I45" s="26"/>
      <c r="J45" s="26"/>
      <c r="K45" s="27"/>
      <c r="L45" s="26"/>
    </row>
    <row r="46" spans="1:12" s="5" customFormat="1" ht="9.75" customHeight="1" thickBot="1">
      <c r="A46" s="32" t="s">
        <v>322</v>
      </c>
      <c r="B46" s="32"/>
      <c r="C46" s="32"/>
      <c r="D46" s="32"/>
      <c r="E46" s="32"/>
      <c r="F46" s="32"/>
      <c r="G46" s="32"/>
      <c r="H46" s="32"/>
      <c r="I46" s="33"/>
      <c r="J46" s="33"/>
      <c r="K46" s="34"/>
      <c r="L46" s="34"/>
    </row>
    <row r="47" spans="1:12" s="8" customFormat="1" ht="9.75" customHeight="1" thickTop="1">
      <c r="A47" s="9" t="s">
        <v>7</v>
      </c>
      <c r="B47" s="9" t="s">
        <v>0</v>
      </c>
      <c r="C47" s="10" t="s">
        <v>1</v>
      </c>
      <c r="D47" s="10" t="s">
        <v>2</v>
      </c>
      <c r="E47" s="10" t="s">
        <v>3</v>
      </c>
      <c r="F47" s="10" t="s">
        <v>8</v>
      </c>
      <c r="G47" s="10" t="s">
        <v>9</v>
      </c>
      <c r="H47" s="10" t="s">
        <v>4</v>
      </c>
      <c r="I47" s="10" t="s">
        <v>5</v>
      </c>
      <c r="J47" s="10" t="s">
        <v>6</v>
      </c>
      <c r="K47" s="23" t="s">
        <v>12</v>
      </c>
      <c r="L47" s="16" t="s">
        <v>13</v>
      </c>
    </row>
    <row r="48" spans="1:12" ht="14.25" customHeight="1">
      <c r="A48" s="11" t="s">
        <v>36</v>
      </c>
      <c r="B48" s="1" t="s">
        <v>41</v>
      </c>
      <c r="C48" s="2">
        <f>E48*3+F48*1</f>
        <v>12</v>
      </c>
      <c r="D48" s="2">
        <f>E48+F48+G48</f>
        <v>4</v>
      </c>
      <c r="E48" s="2">
        <f>1+1+1+1</f>
        <v>4</v>
      </c>
      <c r="F48" s="2">
        <v>0</v>
      </c>
      <c r="G48" s="2">
        <v>0</v>
      </c>
      <c r="H48" s="2">
        <f>4+6+3+2</f>
        <v>15</v>
      </c>
      <c r="I48" s="2">
        <v>1</v>
      </c>
      <c r="J48" s="2">
        <f>H48-I48</f>
        <v>14</v>
      </c>
      <c r="K48" s="24">
        <f>1</f>
        <v>1</v>
      </c>
      <c r="L48" s="2">
        <v>0</v>
      </c>
    </row>
    <row r="49" spans="1:12" ht="14.25" customHeight="1">
      <c r="A49" s="11" t="s">
        <v>37</v>
      </c>
      <c r="B49" s="1" t="s">
        <v>32</v>
      </c>
      <c r="C49" s="2">
        <f>E49*3+F49*1</f>
        <v>9</v>
      </c>
      <c r="D49" s="2">
        <f>E49+F49+G49</f>
        <v>4</v>
      </c>
      <c r="E49" s="2">
        <f>1+1+1</f>
        <v>3</v>
      </c>
      <c r="F49" s="2">
        <v>0</v>
      </c>
      <c r="G49" s="2">
        <f>0+0+1</f>
        <v>1</v>
      </c>
      <c r="H49" s="2">
        <f>2+6+0+2</f>
        <v>10</v>
      </c>
      <c r="I49" s="2">
        <f>0+0+1</f>
        <v>1</v>
      </c>
      <c r="J49" s="2">
        <f>H49-I49</f>
        <v>9</v>
      </c>
      <c r="K49" s="24">
        <f>2+2</f>
        <v>4</v>
      </c>
      <c r="L49" s="2">
        <v>0</v>
      </c>
    </row>
    <row r="50" spans="1:12" s="5" customFormat="1" ht="9.75" customHeight="1">
      <c r="A50" s="38" t="s">
        <v>323</v>
      </c>
      <c r="B50" s="38"/>
      <c r="C50" s="38"/>
      <c r="D50" s="38"/>
      <c r="E50" s="38"/>
      <c r="F50" s="38"/>
      <c r="G50" s="38"/>
      <c r="H50" s="38"/>
      <c r="I50" s="39"/>
      <c r="J50" s="39"/>
      <c r="K50" s="40"/>
      <c r="L50" s="40"/>
    </row>
    <row r="51" spans="1:12" ht="14.25" customHeight="1">
      <c r="A51" s="11" t="s">
        <v>332</v>
      </c>
      <c r="B51" s="1" t="s">
        <v>24</v>
      </c>
      <c r="C51" s="2">
        <f>E51*3+F51*1</f>
        <v>9</v>
      </c>
      <c r="D51" s="2">
        <f>E51+F51+G51</f>
        <v>4</v>
      </c>
      <c r="E51" s="2">
        <f>1+1+1</f>
        <v>3</v>
      </c>
      <c r="F51" s="2">
        <v>0</v>
      </c>
      <c r="G51" s="2">
        <v>1</v>
      </c>
      <c r="H51" s="2">
        <f>2+3+1</f>
        <v>6</v>
      </c>
      <c r="I51" s="2">
        <f>1+0+2</f>
        <v>3</v>
      </c>
      <c r="J51" s="2">
        <f>H51-I51</f>
        <v>3</v>
      </c>
      <c r="K51" s="24">
        <f>2+1</f>
        <v>3</v>
      </c>
      <c r="L51" s="2">
        <v>0</v>
      </c>
    </row>
    <row r="52" spans="1:12" ht="14.25" customHeight="1">
      <c r="A52" s="11" t="s">
        <v>333</v>
      </c>
      <c r="B52" s="1" t="s">
        <v>45</v>
      </c>
      <c r="C52" s="2">
        <f>E52*3+F52*1</f>
        <v>6</v>
      </c>
      <c r="D52" s="2">
        <f>E52+F52+G52</f>
        <v>4</v>
      </c>
      <c r="E52" s="2">
        <f>1+1</f>
        <v>2</v>
      </c>
      <c r="F52" s="2">
        <v>0</v>
      </c>
      <c r="G52" s="2">
        <v>2</v>
      </c>
      <c r="H52" s="2">
        <f>3+2</f>
        <v>5</v>
      </c>
      <c r="I52" s="2">
        <f>2+1+2</f>
        <v>5</v>
      </c>
      <c r="J52" s="2">
        <f>H52-I52</f>
        <v>0</v>
      </c>
      <c r="K52" s="24">
        <v>0</v>
      </c>
      <c r="L52" s="2">
        <v>0</v>
      </c>
    </row>
    <row r="53" spans="1:12" s="5" customFormat="1" ht="9.75" customHeight="1">
      <c r="A53" s="44" t="s">
        <v>324</v>
      </c>
      <c r="B53" s="44"/>
      <c r="C53" s="44"/>
      <c r="D53" s="44"/>
      <c r="E53" s="44"/>
      <c r="F53" s="44"/>
      <c r="G53" s="44"/>
      <c r="H53" s="44"/>
      <c r="I53" s="45"/>
      <c r="J53" s="45"/>
      <c r="K53" s="46"/>
      <c r="L53" s="46"/>
    </row>
    <row r="54" spans="1:12" ht="14.25" customHeight="1">
      <c r="A54" s="11" t="s">
        <v>332</v>
      </c>
      <c r="B54" s="1" t="s">
        <v>23</v>
      </c>
      <c r="C54" s="2">
        <f>E54*3+F54*1</f>
        <v>9</v>
      </c>
      <c r="D54" s="2">
        <f>E54+F54+G54</f>
        <v>4</v>
      </c>
      <c r="E54" s="2">
        <f>1+1+1</f>
        <v>3</v>
      </c>
      <c r="F54" s="2">
        <v>0</v>
      </c>
      <c r="G54" s="2">
        <f>1</f>
        <v>1</v>
      </c>
      <c r="H54" s="2">
        <f>1+0+3+2</f>
        <v>6</v>
      </c>
      <c r="I54" s="2">
        <f>6+0+1</f>
        <v>7</v>
      </c>
      <c r="J54" s="2">
        <f>H54-I54</f>
        <v>-1</v>
      </c>
      <c r="K54" s="24">
        <f>1+1+1</f>
        <v>3</v>
      </c>
      <c r="L54" s="2">
        <v>0</v>
      </c>
    </row>
    <row r="55" spans="1:12" ht="14.25" customHeight="1">
      <c r="A55" s="11" t="s">
        <v>333</v>
      </c>
      <c r="B55" s="1" t="s">
        <v>42</v>
      </c>
      <c r="C55" s="2">
        <f>E55*3+F55*1</f>
        <v>6</v>
      </c>
      <c r="D55" s="2">
        <f>E55+F55+G55</f>
        <v>4</v>
      </c>
      <c r="E55" s="2">
        <f>1+1</f>
        <v>2</v>
      </c>
      <c r="F55" s="2">
        <v>0</v>
      </c>
      <c r="G55" s="2">
        <v>2</v>
      </c>
      <c r="H55" s="2">
        <f>1+5+1</f>
        <v>7</v>
      </c>
      <c r="I55" s="2">
        <f>4+1+2</f>
        <v>7</v>
      </c>
      <c r="J55" s="2">
        <f>H55-I55</f>
        <v>0</v>
      </c>
      <c r="K55" s="24">
        <f>3+1</f>
        <v>4</v>
      </c>
      <c r="L55" s="2">
        <f>1</f>
        <v>1</v>
      </c>
    </row>
    <row r="56" spans="1:12" s="5" customFormat="1" ht="9.75" customHeight="1">
      <c r="A56" s="41" t="s">
        <v>325</v>
      </c>
      <c r="B56" s="41"/>
      <c r="C56" s="41"/>
      <c r="D56" s="41"/>
      <c r="E56" s="41"/>
      <c r="F56" s="41"/>
      <c r="G56" s="41"/>
      <c r="H56" s="41"/>
      <c r="I56" s="42"/>
      <c r="J56" s="42"/>
      <c r="K56" s="43"/>
      <c r="L56" s="43"/>
    </row>
    <row r="57" spans="1:12" ht="14.25" customHeight="1">
      <c r="A57" s="11" t="s">
        <v>332</v>
      </c>
      <c r="B57" s="1" t="s">
        <v>27</v>
      </c>
      <c r="C57" s="2">
        <f>E57*3+F57*1</f>
        <v>4</v>
      </c>
      <c r="D57" s="2">
        <f>E57+F57+G57</f>
        <v>4</v>
      </c>
      <c r="E57" s="2">
        <v>1</v>
      </c>
      <c r="F57" s="2">
        <v>1</v>
      </c>
      <c r="G57" s="2">
        <f>1+1</f>
        <v>2</v>
      </c>
      <c r="H57" s="2">
        <f>4+1</f>
        <v>5</v>
      </c>
      <c r="I57" s="2">
        <f>1+1+2</f>
        <v>4</v>
      </c>
      <c r="J57" s="2">
        <f>H57-I57</f>
        <v>1</v>
      </c>
      <c r="K57" s="24">
        <f>3+3</f>
        <v>6</v>
      </c>
      <c r="L57" s="2">
        <v>0</v>
      </c>
    </row>
    <row r="58" spans="1:12" ht="14.25" customHeight="1">
      <c r="A58" s="11" t="s">
        <v>333</v>
      </c>
      <c r="B58" s="1" t="s">
        <v>38</v>
      </c>
      <c r="C58" s="2">
        <f>E58*3+F58*1</f>
        <v>4</v>
      </c>
      <c r="D58" s="2">
        <f>E58+F58+G58</f>
        <v>4</v>
      </c>
      <c r="E58" s="2">
        <v>1</v>
      </c>
      <c r="F58" s="2">
        <v>1</v>
      </c>
      <c r="G58" s="2">
        <f>1+1</f>
        <v>2</v>
      </c>
      <c r="H58" s="2">
        <f>4</f>
        <v>4</v>
      </c>
      <c r="I58" s="2">
        <f>2+1+2</f>
        <v>5</v>
      </c>
      <c r="J58" s="2">
        <f>H58-I58</f>
        <v>-1</v>
      </c>
      <c r="K58" s="24">
        <f>1+2+1</f>
        <v>4</v>
      </c>
      <c r="L58" s="2">
        <v>0</v>
      </c>
    </row>
    <row r="59" spans="1:12" s="5" customFormat="1" ht="9.75" customHeight="1">
      <c r="A59" s="47" t="s">
        <v>326</v>
      </c>
      <c r="B59" s="47"/>
      <c r="C59" s="47"/>
      <c r="D59" s="47"/>
      <c r="E59" s="47"/>
      <c r="F59" s="47"/>
      <c r="G59" s="47"/>
      <c r="H59" s="47"/>
      <c r="I59" s="48"/>
      <c r="J59" s="48"/>
      <c r="K59" s="49"/>
      <c r="L59" s="49"/>
    </row>
    <row r="60" spans="1:12" ht="14.25" customHeight="1">
      <c r="A60" s="11" t="s">
        <v>332</v>
      </c>
      <c r="B60" s="1" t="s">
        <v>28</v>
      </c>
      <c r="C60" s="2">
        <f>E60*3+F60*1</f>
        <v>4</v>
      </c>
      <c r="D60" s="2">
        <f>E60+F60+G60</f>
        <v>4</v>
      </c>
      <c r="E60" s="2">
        <v>1</v>
      </c>
      <c r="F60" s="2">
        <v>1</v>
      </c>
      <c r="G60" s="2">
        <f>1+1</f>
        <v>2</v>
      </c>
      <c r="H60" s="2">
        <f>6+2</f>
        <v>8</v>
      </c>
      <c r="I60" s="2">
        <f>1+6+4</f>
        <v>11</v>
      </c>
      <c r="J60" s="2">
        <f>H60-I60</f>
        <v>-3</v>
      </c>
      <c r="K60" s="24">
        <f>1+1+1+1</f>
        <v>4</v>
      </c>
      <c r="L60" s="2">
        <f>1</f>
        <v>1</v>
      </c>
    </row>
    <row r="61" spans="1:12" ht="14.25" customHeight="1">
      <c r="A61" s="11" t="s">
        <v>333</v>
      </c>
      <c r="B61" s="1" t="s">
        <v>43</v>
      </c>
      <c r="C61" s="2">
        <f>E61*3+F61*1</f>
        <v>4</v>
      </c>
      <c r="D61" s="2">
        <f>E61+F61+G61</f>
        <v>4</v>
      </c>
      <c r="E61" s="2">
        <f>1</f>
        <v>1</v>
      </c>
      <c r="F61" s="2">
        <v>1</v>
      </c>
      <c r="G61" s="2">
        <f>1+1</f>
        <v>2</v>
      </c>
      <c r="H61" s="2">
        <f>1+1</f>
        <v>2</v>
      </c>
      <c r="I61" s="2">
        <f>6+3</f>
        <v>9</v>
      </c>
      <c r="J61" s="2">
        <f>H61-I61</f>
        <v>-7</v>
      </c>
      <c r="K61" s="24">
        <v>1</v>
      </c>
      <c r="L61" s="2">
        <f>1</f>
        <v>1</v>
      </c>
    </row>
    <row r="62" spans="1:12" s="5" customFormat="1" ht="9.75" customHeight="1">
      <c r="A62" s="50" t="s">
        <v>327</v>
      </c>
      <c r="B62" s="50"/>
      <c r="C62" s="50"/>
      <c r="D62" s="50"/>
      <c r="E62" s="50"/>
      <c r="F62" s="50"/>
      <c r="G62" s="50"/>
      <c r="H62" s="50"/>
      <c r="I62" s="51"/>
      <c r="J62" s="51"/>
      <c r="K62" s="52"/>
      <c r="L62" s="52"/>
    </row>
    <row r="63" spans="1:12" ht="14.25" customHeight="1">
      <c r="A63" s="11" t="s">
        <v>332</v>
      </c>
      <c r="B63" s="1" t="s">
        <v>15</v>
      </c>
      <c r="C63" s="2">
        <f>E63*3+F63*1</f>
        <v>3</v>
      </c>
      <c r="D63" s="2">
        <f>E63+F63+G63</f>
        <v>4</v>
      </c>
      <c r="E63" s="2">
        <v>1</v>
      </c>
      <c r="F63" s="2">
        <v>0</v>
      </c>
      <c r="G63" s="2">
        <f>1+1+1</f>
        <v>3</v>
      </c>
      <c r="H63" s="2">
        <f>1+1+1</f>
        <v>3</v>
      </c>
      <c r="I63" s="2">
        <f>1+3+3</f>
        <v>7</v>
      </c>
      <c r="J63" s="2">
        <f>H63-I63</f>
        <v>-4</v>
      </c>
      <c r="K63" s="24">
        <v>3</v>
      </c>
      <c r="L63" s="2">
        <v>0</v>
      </c>
    </row>
    <row r="64" spans="1:12" ht="14.25" customHeight="1">
      <c r="A64" s="11" t="s">
        <v>333</v>
      </c>
      <c r="B64" s="1" t="s">
        <v>30</v>
      </c>
      <c r="C64" s="2">
        <f>E64*3+F64*1</f>
        <v>0</v>
      </c>
      <c r="D64" s="2">
        <f>E64+F64+G64</f>
        <v>4</v>
      </c>
      <c r="E64" s="2">
        <v>0</v>
      </c>
      <c r="F64" s="2">
        <v>0</v>
      </c>
      <c r="G64" s="2">
        <f>1+1+1+1</f>
        <v>4</v>
      </c>
      <c r="H64" s="2">
        <f>1+1</f>
        <v>2</v>
      </c>
      <c r="I64" s="2">
        <f>4+3+5+1</f>
        <v>13</v>
      </c>
      <c r="J64" s="2">
        <f>H64-I64</f>
        <v>-11</v>
      </c>
      <c r="K64" s="24">
        <f>0+4+1</f>
        <v>5</v>
      </c>
      <c r="L64" s="2">
        <v>0</v>
      </c>
    </row>
    <row r="65" spans="1:12" ht="15">
      <c r="A65" s="1"/>
      <c r="B65" s="1"/>
      <c r="C65" s="2"/>
      <c r="D65" s="2">
        <f>SUM(D48:D64)/2</f>
        <v>24</v>
      </c>
      <c r="E65" s="2"/>
      <c r="F65" s="2"/>
      <c r="G65" s="2"/>
      <c r="H65" s="2">
        <f>SUM(H48:H64)</f>
        <v>73</v>
      </c>
      <c r="I65" s="2">
        <f>SUM(I48:I64)</f>
        <v>73</v>
      </c>
      <c r="J65" s="2"/>
      <c r="K65" s="24">
        <f>SUM(K48:K64)</f>
        <v>38</v>
      </c>
      <c r="L65" s="2">
        <f>SUM(L48:L64)</f>
        <v>3</v>
      </c>
    </row>
    <row r="66" spans="1:12" ht="12" customHeight="1">
      <c r="A66" s="25"/>
      <c r="B66" s="25"/>
      <c r="C66" s="26"/>
      <c r="D66" s="26"/>
      <c r="E66" s="26"/>
      <c r="F66" s="26"/>
      <c r="G66" s="26"/>
      <c r="H66" s="26"/>
      <c r="I66" s="26"/>
      <c r="J66" s="26"/>
      <c r="K66" s="27"/>
      <c r="L66" s="26"/>
    </row>
    <row r="67" spans="1:12" s="5" customFormat="1" ht="9.75" customHeight="1" thickBot="1">
      <c r="A67" s="32" t="s">
        <v>328</v>
      </c>
      <c r="B67" s="32"/>
      <c r="C67" s="32"/>
      <c r="D67" s="32"/>
      <c r="E67" s="32"/>
      <c r="F67" s="32"/>
      <c r="G67" s="32"/>
      <c r="H67" s="32"/>
      <c r="I67" s="33"/>
      <c r="J67" s="33"/>
      <c r="K67" s="34"/>
      <c r="L67" s="34"/>
    </row>
    <row r="68" spans="1:12" s="8" customFormat="1" ht="9.75" customHeight="1" thickTop="1">
      <c r="A68" s="9" t="s">
        <v>7</v>
      </c>
      <c r="B68" s="9" t="s">
        <v>0</v>
      </c>
      <c r="C68" s="10" t="s">
        <v>1</v>
      </c>
      <c r="D68" s="10" t="s">
        <v>2</v>
      </c>
      <c r="E68" s="10" t="s">
        <v>3</v>
      </c>
      <c r="F68" s="10" t="s">
        <v>8</v>
      </c>
      <c r="G68" s="10" t="s">
        <v>9</v>
      </c>
      <c r="H68" s="10" t="s">
        <v>4</v>
      </c>
      <c r="I68" s="10" t="s">
        <v>5</v>
      </c>
      <c r="J68" s="10" t="s">
        <v>6</v>
      </c>
      <c r="K68" s="23" t="s">
        <v>12</v>
      </c>
      <c r="L68" s="16" t="s">
        <v>13</v>
      </c>
    </row>
    <row r="69" spans="1:12" ht="14.25" customHeight="1">
      <c r="A69" s="11" t="s">
        <v>36</v>
      </c>
      <c r="B69" s="1" t="s">
        <v>38</v>
      </c>
      <c r="C69" s="2">
        <f aca="true" t="shared" si="3" ref="C69:C79">E69*3+F69*1</f>
        <v>12</v>
      </c>
      <c r="D69" s="2">
        <f aca="true" t="shared" si="4" ref="D69:D79">E69+F69+G69</f>
        <v>4</v>
      </c>
      <c r="E69" s="2">
        <f>1+1+1+1</f>
        <v>4</v>
      </c>
      <c r="F69" s="2">
        <v>0</v>
      </c>
      <c r="G69" s="2">
        <v>0</v>
      </c>
      <c r="H69" s="2">
        <f>2+2+4+4</f>
        <v>12</v>
      </c>
      <c r="I69" s="2">
        <f>1+1+1</f>
        <v>3</v>
      </c>
      <c r="J69" s="2">
        <f aca="true" t="shared" si="5" ref="J69:J79">H69-I69</f>
        <v>9</v>
      </c>
      <c r="K69" s="24">
        <f>1+3+2</f>
        <v>6</v>
      </c>
      <c r="L69" s="2">
        <v>0</v>
      </c>
    </row>
    <row r="70" spans="1:12" ht="14.25" customHeight="1">
      <c r="A70" s="11" t="s">
        <v>37</v>
      </c>
      <c r="B70" s="1" t="s">
        <v>32</v>
      </c>
      <c r="C70" s="2">
        <f t="shared" si="3"/>
        <v>10</v>
      </c>
      <c r="D70" s="2">
        <f t="shared" si="4"/>
        <v>4</v>
      </c>
      <c r="E70" s="2">
        <f>1+1+1</f>
        <v>3</v>
      </c>
      <c r="F70" s="2">
        <v>1</v>
      </c>
      <c r="G70" s="2">
        <v>0</v>
      </c>
      <c r="H70" s="2">
        <f>3+9+1</f>
        <v>13</v>
      </c>
      <c r="I70" s="2">
        <f>1+0</f>
        <v>1</v>
      </c>
      <c r="J70" s="2">
        <f t="shared" si="5"/>
        <v>12</v>
      </c>
      <c r="K70" s="24">
        <v>1</v>
      </c>
      <c r="L70" s="2">
        <v>0</v>
      </c>
    </row>
    <row r="71" spans="1:12" s="5" customFormat="1" ht="9.75" customHeight="1">
      <c r="A71" s="38" t="s">
        <v>329</v>
      </c>
      <c r="B71" s="38"/>
      <c r="C71" s="38"/>
      <c r="D71" s="38"/>
      <c r="E71" s="38"/>
      <c r="F71" s="38"/>
      <c r="G71" s="38"/>
      <c r="H71" s="38"/>
      <c r="I71" s="39"/>
      <c r="J71" s="39"/>
      <c r="K71" s="40"/>
      <c r="L71" s="40"/>
    </row>
    <row r="72" spans="1:12" ht="14.25" customHeight="1">
      <c r="A72" s="11" t="s">
        <v>332</v>
      </c>
      <c r="B72" s="1" t="s">
        <v>23</v>
      </c>
      <c r="C72" s="2">
        <f t="shared" si="3"/>
        <v>7</v>
      </c>
      <c r="D72" s="2">
        <f t="shared" si="4"/>
        <v>4</v>
      </c>
      <c r="E72" s="2">
        <f>1+1</f>
        <v>2</v>
      </c>
      <c r="F72" s="2">
        <f>1</f>
        <v>1</v>
      </c>
      <c r="G72" s="2">
        <v>1</v>
      </c>
      <c r="H72" s="2">
        <f>2+1+3</f>
        <v>6</v>
      </c>
      <c r="I72" s="2">
        <f>1+0+1</f>
        <v>2</v>
      </c>
      <c r="J72" s="2">
        <f t="shared" si="5"/>
        <v>4</v>
      </c>
      <c r="K72" s="24">
        <f>1+2</f>
        <v>3</v>
      </c>
      <c r="L72" s="2">
        <v>0</v>
      </c>
    </row>
    <row r="73" spans="1:12" ht="14.25" customHeight="1">
      <c r="A73" s="11" t="s">
        <v>333</v>
      </c>
      <c r="B73" s="1" t="s">
        <v>41</v>
      </c>
      <c r="C73" s="2">
        <f t="shared" si="3"/>
        <v>4</v>
      </c>
      <c r="D73" s="2">
        <f t="shared" si="4"/>
        <v>4</v>
      </c>
      <c r="E73" s="2">
        <v>1</v>
      </c>
      <c r="F73" s="2">
        <f>1</f>
        <v>1</v>
      </c>
      <c r="G73" s="2">
        <v>2</v>
      </c>
      <c r="H73" s="2">
        <f>1+5+1</f>
        <v>7</v>
      </c>
      <c r="I73" s="2">
        <f>3+1+4</f>
        <v>8</v>
      </c>
      <c r="J73" s="2">
        <f t="shared" si="5"/>
        <v>-1</v>
      </c>
      <c r="K73" s="24">
        <v>1</v>
      </c>
      <c r="L73" s="2">
        <v>0</v>
      </c>
    </row>
    <row r="74" spans="1:12" s="5" customFormat="1" ht="9.75" customHeight="1">
      <c r="A74" s="44" t="s">
        <v>330</v>
      </c>
      <c r="B74" s="44"/>
      <c r="C74" s="44"/>
      <c r="D74" s="44"/>
      <c r="E74" s="44"/>
      <c r="F74" s="44"/>
      <c r="G74" s="44"/>
      <c r="H74" s="44"/>
      <c r="I74" s="45"/>
      <c r="J74" s="45"/>
      <c r="K74" s="46"/>
      <c r="L74" s="46"/>
    </row>
    <row r="75" spans="1:12" ht="14.25" customHeight="1">
      <c r="A75" s="11" t="s">
        <v>332</v>
      </c>
      <c r="B75" s="1" t="s">
        <v>24</v>
      </c>
      <c r="C75" s="2">
        <f t="shared" si="3"/>
        <v>7</v>
      </c>
      <c r="D75" s="2">
        <f t="shared" si="4"/>
        <v>4</v>
      </c>
      <c r="E75" s="2">
        <f>1+1</f>
        <v>2</v>
      </c>
      <c r="F75" s="2">
        <v>1</v>
      </c>
      <c r="G75" s="2">
        <v>1</v>
      </c>
      <c r="H75" s="2">
        <f>2+1</f>
        <v>3</v>
      </c>
      <c r="I75" s="2">
        <v>2</v>
      </c>
      <c r="J75" s="2">
        <f t="shared" si="5"/>
        <v>1</v>
      </c>
      <c r="K75" s="24">
        <v>3</v>
      </c>
      <c r="L75" s="2">
        <v>0</v>
      </c>
    </row>
    <row r="76" spans="1:12" ht="14.25" customHeight="1">
      <c r="A76" s="11" t="s">
        <v>333</v>
      </c>
      <c r="B76" s="1" t="s">
        <v>28</v>
      </c>
      <c r="C76" s="2">
        <f t="shared" si="3"/>
        <v>3</v>
      </c>
      <c r="D76" s="2">
        <f t="shared" si="4"/>
        <v>4</v>
      </c>
      <c r="E76" s="2">
        <v>1</v>
      </c>
      <c r="F76" s="2">
        <v>0</v>
      </c>
      <c r="G76" s="2">
        <f>1+1+1</f>
        <v>3</v>
      </c>
      <c r="H76" s="2">
        <f>4+1+1+0</f>
        <v>6</v>
      </c>
      <c r="I76" s="2">
        <f>9+4+1</f>
        <v>14</v>
      </c>
      <c r="J76" s="2">
        <f t="shared" si="5"/>
        <v>-8</v>
      </c>
      <c r="K76" s="24">
        <v>1</v>
      </c>
      <c r="L76" s="2">
        <v>0</v>
      </c>
    </row>
    <row r="77" spans="1:12" s="5" customFormat="1" ht="9.75" customHeight="1">
      <c r="A77" s="41" t="s">
        <v>331</v>
      </c>
      <c r="B77" s="41"/>
      <c r="C77" s="41"/>
      <c r="D77" s="41"/>
      <c r="E77" s="41"/>
      <c r="F77" s="41"/>
      <c r="G77" s="41"/>
      <c r="H77" s="41"/>
      <c r="I77" s="42"/>
      <c r="J77" s="42"/>
      <c r="K77" s="43"/>
      <c r="L77" s="43"/>
    </row>
    <row r="78" spans="1:12" ht="14.25" customHeight="1">
      <c r="A78" s="11" t="s">
        <v>332</v>
      </c>
      <c r="B78" s="1" t="s">
        <v>43</v>
      </c>
      <c r="C78" s="2">
        <f t="shared" si="3"/>
        <v>3</v>
      </c>
      <c r="D78" s="2">
        <f t="shared" si="4"/>
        <v>4</v>
      </c>
      <c r="E78" s="2">
        <v>1</v>
      </c>
      <c r="F78" s="2">
        <v>0</v>
      </c>
      <c r="G78" s="2">
        <f>1+1+1</f>
        <v>3</v>
      </c>
      <c r="H78" s="2">
        <f>1+0+1</f>
        <v>2</v>
      </c>
      <c r="I78" s="2">
        <f>4+2+3</f>
        <v>9</v>
      </c>
      <c r="J78" s="2">
        <f t="shared" si="5"/>
        <v>-7</v>
      </c>
      <c r="K78" s="24">
        <v>0</v>
      </c>
      <c r="L78" s="2">
        <v>0</v>
      </c>
    </row>
    <row r="79" spans="1:12" ht="14.25" customHeight="1">
      <c r="A79" s="11" t="s">
        <v>333</v>
      </c>
      <c r="B79" s="1" t="s">
        <v>15</v>
      </c>
      <c r="C79" s="2">
        <f t="shared" si="3"/>
        <v>0</v>
      </c>
      <c r="D79" s="2">
        <f t="shared" si="4"/>
        <v>4</v>
      </c>
      <c r="E79" s="2">
        <v>0</v>
      </c>
      <c r="F79" s="2">
        <v>0</v>
      </c>
      <c r="G79" s="2">
        <f>1+1+1+1</f>
        <v>4</v>
      </c>
      <c r="H79" s="2">
        <v>0</v>
      </c>
      <c r="I79" s="2">
        <f>2+2+5+1</f>
        <v>10</v>
      </c>
      <c r="J79" s="2">
        <f t="shared" si="5"/>
        <v>-10</v>
      </c>
      <c r="K79" s="24">
        <v>0</v>
      </c>
      <c r="L79" s="2">
        <v>0</v>
      </c>
    </row>
    <row r="80" spans="1:12" ht="14.25" customHeight="1">
      <c r="A80" s="1"/>
      <c r="B80" s="1"/>
      <c r="C80" s="2"/>
      <c r="D80" s="2">
        <f>SUM(D69:D79)/2</f>
        <v>16</v>
      </c>
      <c r="E80" s="2"/>
      <c r="F80" s="2"/>
      <c r="G80" s="2"/>
      <c r="H80" s="2">
        <f>SUM(H69:H79)</f>
        <v>49</v>
      </c>
      <c r="I80" s="2">
        <f>SUM(I69:I79)</f>
        <v>49</v>
      </c>
      <c r="J80" s="2"/>
      <c r="K80" s="24">
        <f>SUM(K69:K79)</f>
        <v>15</v>
      </c>
      <c r="L80" s="2">
        <f>SUM(L69:L79)</f>
        <v>0</v>
      </c>
    </row>
    <row r="81" spans="1:12" ht="12" customHeight="1">
      <c r="A81" s="25"/>
      <c r="B81" s="25"/>
      <c r="C81" s="26"/>
      <c r="D81" s="26"/>
      <c r="E81" s="26"/>
      <c r="F81" s="26"/>
      <c r="G81" s="26"/>
      <c r="H81" s="26"/>
      <c r="I81" s="26"/>
      <c r="J81" s="26"/>
      <c r="K81" s="27"/>
      <c r="L81" s="26"/>
    </row>
    <row r="82" spans="2:10" ht="15.75">
      <c r="B82" s="30" t="s">
        <v>17</v>
      </c>
      <c r="C82" s="31"/>
      <c r="D82" s="31"/>
      <c r="E82" s="31"/>
      <c r="F82" s="31"/>
      <c r="G82" s="31"/>
      <c r="H82" s="31"/>
      <c r="I82" s="31"/>
      <c r="J82" s="31"/>
    </row>
    <row r="83" spans="2:10" ht="15">
      <c r="B83" s="19" t="s">
        <v>18</v>
      </c>
      <c r="C83" s="20">
        <f>D23+D44+D65+D80</f>
        <v>84</v>
      </c>
      <c r="E83" s="19" t="s">
        <v>21</v>
      </c>
      <c r="F83" s="19"/>
      <c r="G83" s="20"/>
      <c r="H83" s="20"/>
      <c r="I83" s="19"/>
      <c r="J83" s="20">
        <f>K23+K44+K65+K80</f>
        <v>147</v>
      </c>
    </row>
    <row r="84" spans="2:10" ht="15">
      <c r="B84" s="21" t="s">
        <v>19</v>
      </c>
      <c r="C84" s="22">
        <f>H23+H44+H65+H80</f>
        <v>242</v>
      </c>
      <c r="E84" s="21" t="s">
        <v>26</v>
      </c>
      <c r="F84" s="21"/>
      <c r="G84" s="22"/>
      <c r="H84" s="22"/>
      <c r="I84" s="21"/>
      <c r="J84" s="22">
        <f>J83/C83</f>
        <v>1.75</v>
      </c>
    </row>
    <row r="85" spans="2:10" ht="15">
      <c r="B85" s="21" t="s">
        <v>20</v>
      </c>
      <c r="C85" s="22">
        <f>C84/C83</f>
        <v>2.880952380952381</v>
      </c>
      <c r="E85" s="21" t="s">
        <v>22</v>
      </c>
      <c r="F85" s="21"/>
      <c r="G85" s="22"/>
      <c r="H85" s="22"/>
      <c r="I85" s="21"/>
      <c r="J85" s="22">
        <f>L23+L44+L65+L80</f>
        <v>12</v>
      </c>
    </row>
    <row r="86" spans="3:10" ht="15">
      <c r="C86" s="3"/>
      <c r="E86" s="21" t="s">
        <v>25</v>
      </c>
      <c r="F86" s="21"/>
      <c r="G86" s="22"/>
      <c r="H86" s="22"/>
      <c r="I86" s="21"/>
      <c r="J86" s="22">
        <f>J85/C83</f>
        <v>0.14285714285714285</v>
      </c>
    </row>
    <row r="87" ht="15">
      <c r="C87" s="3"/>
    </row>
    <row r="88" ht="15">
      <c r="C88" s="3"/>
    </row>
    <row r="89" ht="15">
      <c r="C89" s="3"/>
    </row>
  </sheetData>
  <sheetProtection/>
  <mergeCells count="23">
    <mergeCell ref="A77:L77"/>
    <mergeCell ref="A53:L53"/>
    <mergeCell ref="A56:L56"/>
    <mergeCell ref="A59:L59"/>
    <mergeCell ref="A62:L62"/>
    <mergeCell ref="A71:L71"/>
    <mergeCell ref="A74:L74"/>
    <mergeCell ref="A29:L29"/>
    <mergeCell ref="A32:L32"/>
    <mergeCell ref="A35:L35"/>
    <mergeCell ref="A38:L38"/>
    <mergeCell ref="A41:L41"/>
    <mergeCell ref="A50:L50"/>
    <mergeCell ref="A5:L5"/>
    <mergeCell ref="B82:J82"/>
    <mergeCell ref="A67:L67"/>
    <mergeCell ref="A46:L46"/>
    <mergeCell ref="A25:L25"/>
    <mergeCell ref="A7:L7"/>
    <mergeCell ref="A11:L11"/>
    <mergeCell ref="A14:L14"/>
    <mergeCell ref="A17:L17"/>
    <mergeCell ref="A20:L20"/>
  </mergeCells>
  <printOptions horizontalCentered="1"/>
  <pageMargins left="0.3937007874015748" right="0.3937007874015748" top="0.3937007874015748" bottom="0.3937007874015748" header="0.5118110236220472" footer="0.511811023622047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L259"/>
  <sheetViews>
    <sheetView showGridLines="0" tabSelected="1" zoomScale="175" zoomScaleNormal="175" zoomScaleSheetLayoutView="145" workbookViewId="0" topLeftCell="A1">
      <selection activeCell="A12" sqref="A12"/>
    </sheetView>
  </sheetViews>
  <sheetFormatPr defaultColWidth="9.140625" defaultRowHeight="10.5" customHeight="1"/>
  <cols>
    <col min="1" max="1" width="26.28125" style="3" customWidth="1"/>
    <col min="2" max="2" width="31.00390625" style="4" customWidth="1"/>
    <col min="3" max="5" width="4.7109375" style="4" customWidth="1"/>
    <col min="6" max="6" width="19.28125" style="17" customWidth="1"/>
    <col min="7" max="7" width="6.28125" style="3" customWidth="1"/>
    <col min="8" max="8" width="4.8515625" style="3" customWidth="1"/>
    <col min="9" max="9" width="5.7109375" style="3" customWidth="1"/>
    <col min="10" max="10" width="5.421875" style="3" customWidth="1"/>
    <col min="11" max="16384" width="9.140625" style="3" customWidth="1"/>
  </cols>
  <sheetData>
    <row r="3" spans="2:6" ht="10.5" customHeight="1">
      <c r="B3" s="28"/>
      <c r="C3" s="35"/>
      <c r="D3" s="35"/>
      <c r="E3" s="35"/>
      <c r="F3" s="35"/>
    </row>
    <row r="4" spans="2:6" ht="10.5" customHeight="1">
      <c r="B4" s="28"/>
      <c r="C4" s="35"/>
      <c r="D4" s="35"/>
      <c r="E4" s="35"/>
      <c r="F4" s="35"/>
    </row>
    <row r="5" spans="2:12" ht="10.5" customHeight="1">
      <c r="B5" s="7"/>
      <c r="E5" s="3"/>
      <c r="F5" s="4"/>
      <c r="G5" s="4"/>
      <c r="H5" s="4"/>
      <c r="I5" s="4"/>
      <c r="J5" s="4"/>
      <c r="K5" s="4"/>
      <c r="L5" s="4"/>
    </row>
    <row r="6" spans="1:6" s="5" customFormat="1" ht="10.5" customHeight="1" thickBot="1">
      <c r="A6" s="36" t="s">
        <v>46</v>
      </c>
      <c r="B6" s="36"/>
      <c r="C6" s="36"/>
      <c r="D6" s="36"/>
      <c r="E6" s="36"/>
      <c r="F6" s="36"/>
    </row>
    <row r="7" spans="1:6" s="8" customFormat="1" ht="9" customHeight="1" thickTop="1">
      <c r="A7" s="9" t="s">
        <v>10</v>
      </c>
      <c r="B7" s="10" t="s">
        <v>0</v>
      </c>
      <c r="C7" s="10" t="s">
        <v>11</v>
      </c>
      <c r="D7" s="10" t="s">
        <v>12</v>
      </c>
      <c r="E7" s="10" t="s">
        <v>13</v>
      </c>
      <c r="F7" s="18" t="s">
        <v>14</v>
      </c>
    </row>
    <row r="8" spans="1:6" s="5" customFormat="1" ht="9.75" customHeight="1">
      <c r="A8" s="12" t="s">
        <v>278</v>
      </c>
      <c r="B8" s="13" t="s">
        <v>23</v>
      </c>
      <c r="C8" s="14" t="s">
        <v>279</v>
      </c>
      <c r="D8" s="14">
        <v>1</v>
      </c>
      <c r="E8" s="14"/>
      <c r="F8" s="15"/>
    </row>
    <row r="9" spans="1:6" s="5" customFormat="1" ht="9.75" customHeight="1">
      <c r="A9" s="12" t="s">
        <v>136</v>
      </c>
      <c r="B9" s="13" t="s">
        <v>65</v>
      </c>
      <c r="C9" s="14">
        <f>2+4</f>
        <v>6</v>
      </c>
      <c r="D9" s="14"/>
      <c r="E9" s="14"/>
      <c r="F9" s="15"/>
    </row>
    <row r="10" spans="1:6" s="5" customFormat="1" ht="9.75" customHeight="1">
      <c r="A10" s="13" t="s">
        <v>47</v>
      </c>
      <c r="B10" s="12" t="s">
        <v>48</v>
      </c>
      <c r="C10" s="14">
        <f>1+3</f>
        <v>4</v>
      </c>
      <c r="D10" s="14"/>
      <c r="E10" s="14"/>
      <c r="F10" s="15"/>
    </row>
    <row r="11" spans="1:6" s="5" customFormat="1" ht="9.75" customHeight="1">
      <c r="A11" s="12" t="s">
        <v>58</v>
      </c>
      <c r="B11" s="13" t="s">
        <v>55</v>
      </c>
      <c r="C11" s="14">
        <v>3</v>
      </c>
      <c r="D11" s="14"/>
      <c r="E11" s="14"/>
      <c r="F11" s="15"/>
    </row>
    <row r="12" spans="1:6" s="5" customFormat="1" ht="9.75" customHeight="1">
      <c r="A12" s="12" t="s">
        <v>139</v>
      </c>
      <c r="B12" s="13" t="s">
        <v>23</v>
      </c>
      <c r="C12" s="14">
        <v>3</v>
      </c>
      <c r="D12" s="14">
        <v>1</v>
      </c>
      <c r="E12" s="14"/>
      <c r="F12" s="15"/>
    </row>
    <row r="13" spans="1:6" s="5" customFormat="1" ht="9.75" customHeight="1">
      <c r="A13" s="13" t="s">
        <v>283</v>
      </c>
      <c r="B13" s="12" t="s">
        <v>132</v>
      </c>
      <c r="C13" s="14">
        <v>3</v>
      </c>
      <c r="D13" s="14"/>
      <c r="E13" s="14"/>
      <c r="F13" s="15"/>
    </row>
    <row r="14" spans="1:6" s="5" customFormat="1" ht="9.75" customHeight="1">
      <c r="A14" s="13" t="s">
        <v>49</v>
      </c>
      <c r="B14" s="12" t="s">
        <v>48</v>
      </c>
      <c r="C14" s="14">
        <v>2</v>
      </c>
      <c r="D14" s="14"/>
      <c r="E14" s="14"/>
      <c r="F14" s="15"/>
    </row>
    <row r="15" spans="1:6" s="5" customFormat="1" ht="9.75" customHeight="1">
      <c r="A15" s="13" t="s">
        <v>144</v>
      </c>
      <c r="B15" s="12" t="s">
        <v>48</v>
      </c>
      <c r="C15" s="14">
        <f>1+1</f>
        <v>2</v>
      </c>
      <c r="D15" s="14">
        <v>1</v>
      </c>
      <c r="E15" s="14"/>
      <c r="F15" s="15"/>
    </row>
    <row r="16" spans="1:6" s="5" customFormat="1" ht="9.75" customHeight="1">
      <c r="A16" s="13" t="s">
        <v>145</v>
      </c>
      <c r="B16" s="12" t="s">
        <v>48</v>
      </c>
      <c r="C16" s="14">
        <f>1+1</f>
        <v>2</v>
      </c>
      <c r="D16" s="14"/>
      <c r="E16" s="14"/>
      <c r="F16" s="15"/>
    </row>
    <row r="17" spans="1:6" s="5" customFormat="1" ht="9.75" customHeight="1">
      <c r="A17" s="12" t="s">
        <v>54</v>
      </c>
      <c r="B17" s="13" t="s">
        <v>55</v>
      </c>
      <c r="C17" s="14">
        <f>1+1</f>
        <v>2</v>
      </c>
      <c r="D17" s="14">
        <v>1</v>
      </c>
      <c r="E17" s="14"/>
      <c r="F17" s="15"/>
    </row>
    <row r="18" spans="1:6" s="5" customFormat="1" ht="9.75" customHeight="1">
      <c r="A18" s="12" t="s">
        <v>280</v>
      </c>
      <c r="B18" s="13" t="s">
        <v>30</v>
      </c>
      <c r="C18" s="14">
        <v>2</v>
      </c>
      <c r="D18" s="14">
        <v>1</v>
      </c>
      <c r="E18" s="14"/>
      <c r="F18" s="15"/>
    </row>
    <row r="19" spans="1:6" s="5" customFormat="1" ht="9.75" customHeight="1">
      <c r="A19" s="12" t="s">
        <v>224</v>
      </c>
      <c r="B19" s="13" t="s">
        <v>225</v>
      </c>
      <c r="C19" s="14">
        <v>2</v>
      </c>
      <c r="D19" s="14"/>
      <c r="E19" s="14"/>
      <c r="F19" s="15"/>
    </row>
    <row r="20" spans="1:6" s="5" customFormat="1" ht="9.75" customHeight="1">
      <c r="A20" s="12" t="s">
        <v>226</v>
      </c>
      <c r="B20" s="13" t="s">
        <v>225</v>
      </c>
      <c r="C20" s="14">
        <v>2</v>
      </c>
      <c r="D20" s="14"/>
      <c r="E20" s="14"/>
      <c r="F20" s="15"/>
    </row>
    <row r="21" spans="1:6" s="5" customFormat="1" ht="9.75" customHeight="1">
      <c r="A21" s="12" t="s">
        <v>67</v>
      </c>
      <c r="B21" s="13" t="s">
        <v>65</v>
      </c>
      <c r="C21" s="14">
        <f>1+1</f>
        <v>2</v>
      </c>
      <c r="D21" s="14">
        <f>1+1</f>
        <v>2</v>
      </c>
      <c r="E21" s="14"/>
      <c r="F21" s="15"/>
    </row>
    <row r="22" spans="1:6" s="5" customFormat="1" ht="9.75" customHeight="1">
      <c r="A22" s="12" t="s">
        <v>56</v>
      </c>
      <c r="B22" s="13" t="s">
        <v>55</v>
      </c>
      <c r="C22" s="14">
        <v>1</v>
      </c>
      <c r="D22" s="14"/>
      <c r="E22" s="14"/>
      <c r="F22" s="15"/>
    </row>
    <row r="23" spans="1:6" s="5" customFormat="1" ht="9.75" customHeight="1">
      <c r="A23" s="12" t="s">
        <v>57</v>
      </c>
      <c r="B23" s="13" t="s">
        <v>55</v>
      </c>
      <c r="C23" s="14">
        <v>1</v>
      </c>
      <c r="D23" s="14"/>
      <c r="E23" s="14"/>
      <c r="F23" s="15"/>
    </row>
    <row r="24" spans="1:6" s="5" customFormat="1" ht="9.75" customHeight="1">
      <c r="A24" s="12" t="s">
        <v>69</v>
      </c>
      <c r="B24" s="13" t="s">
        <v>23</v>
      </c>
      <c r="C24" s="14">
        <v>1</v>
      </c>
      <c r="D24" s="14">
        <v>1</v>
      </c>
      <c r="E24" s="14"/>
      <c r="F24" s="15"/>
    </row>
    <row r="25" spans="1:6" s="5" customFormat="1" ht="9.75" customHeight="1">
      <c r="A25" s="12" t="s">
        <v>203</v>
      </c>
      <c r="B25" s="13" t="s">
        <v>30</v>
      </c>
      <c r="C25" s="14">
        <f>1</f>
        <v>1</v>
      </c>
      <c r="D25" s="14"/>
      <c r="E25" s="14"/>
      <c r="F25" s="15"/>
    </row>
    <row r="26" spans="1:6" s="5" customFormat="1" ht="9.75" customHeight="1">
      <c r="A26" s="12" t="s">
        <v>227</v>
      </c>
      <c r="B26" s="13" t="s">
        <v>225</v>
      </c>
      <c r="C26" s="14">
        <v>1</v>
      </c>
      <c r="D26" s="14"/>
      <c r="E26" s="14"/>
      <c r="F26" s="15"/>
    </row>
    <row r="27" spans="1:6" s="5" customFormat="1" ht="9.75" customHeight="1">
      <c r="A27" s="13" t="s">
        <v>63</v>
      </c>
      <c r="B27" s="12" t="s">
        <v>132</v>
      </c>
      <c r="C27" s="14">
        <v>1</v>
      </c>
      <c r="D27" s="14"/>
      <c r="E27" s="14"/>
      <c r="F27" s="15"/>
    </row>
    <row r="28" spans="1:6" s="5" customFormat="1" ht="9.75" customHeight="1">
      <c r="A28" s="13" t="s">
        <v>237</v>
      </c>
      <c r="B28" s="12" t="s">
        <v>132</v>
      </c>
      <c r="C28" s="14">
        <v>1</v>
      </c>
      <c r="D28" s="14">
        <v>1</v>
      </c>
      <c r="E28" s="14"/>
      <c r="F28" s="15"/>
    </row>
    <row r="29" spans="1:6" s="5" customFormat="1" ht="9.75" customHeight="1">
      <c r="A29" s="12" t="s">
        <v>141</v>
      </c>
      <c r="B29" s="13" t="s">
        <v>15</v>
      </c>
      <c r="C29" s="14">
        <f>1</f>
        <v>1</v>
      </c>
      <c r="D29" s="14"/>
      <c r="E29" s="14"/>
      <c r="F29" s="15"/>
    </row>
    <row r="30" spans="1:6" s="5" customFormat="1" ht="9.75" customHeight="1">
      <c r="A30" s="12" t="s">
        <v>70</v>
      </c>
      <c r="B30" s="13" t="s">
        <v>15</v>
      </c>
      <c r="C30" s="14">
        <v>1</v>
      </c>
      <c r="D30" s="14">
        <v>1</v>
      </c>
      <c r="E30" s="14"/>
      <c r="F30" s="15"/>
    </row>
    <row r="31" spans="1:6" s="5" customFormat="1" ht="9.75" customHeight="1">
      <c r="A31" s="12" t="s">
        <v>235</v>
      </c>
      <c r="B31" s="13" t="s">
        <v>61</v>
      </c>
      <c r="C31" s="14">
        <v>1</v>
      </c>
      <c r="D31" s="14">
        <v>1</v>
      </c>
      <c r="E31" s="14"/>
      <c r="F31" s="15"/>
    </row>
    <row r="32" spans="1:6" s="5" customFormat="1" ht="9.75" customHeight="1">
      <c r="A32" s="12" t="s">
        <v>60</v>
      </c>
      <c r="B32" s="13" t="s">
        <v>61</v>
      </c>
      <c r="C32" s="14">
        <v>1</v>
      </c>
      <c r="D32" s="14">
        <v>1</v>
      </c>
      <c r="E32" s="14"/>
      <c r="F32" s="15"/>
    </row>
    <row r="33" spans="1:6" s="5" customFormat="1" ht="9.75" customHeight="1">
      <c r="A33" s="12" t="s">
        <v>66</v>
      </c>
      <c r="B33" s="13" t="s">
        <v>65</v>
      </c>
      <c r="C33" s="14">
        <v>1</v>
      </c>
      <c r="D33" s="14">
        <v>1</v>
      </c>
      <c r="E33" s="14"/>
      <c r="F33" s="15"/>
    </row>
    <row r="34" spans="1:6" s="5" customFormat="1" ht="9.75" customHeight="1">
      <c r="A34" s="12" t="s">
        <v>135</v>
      </c>
      <c r="B34" s="13" t="s">
        <v>65</v>
      </c>
      <c r="C34" s="14">
        <v>1</v>
      </c>
      <c r="D34" s="14">
        <v>1</v>
      </c>
      <c r="E34" s="14"/>
      <c r="F34" s="15"/>
    </row>
    <row r="35" spans="1:6" s="5" customFormat="1" ht="9.75" customHeight="1">
      <c r="A35" s="12" t="s">
        <v>133</v>
      </c>
      <c r="B35" s="13" t="s">
        <v>65</v>
      </c>
      <c r="C35" s="14">
        <v>1</v>
      </c>
      <c r="D35" s="14"/>
      <c r="E35" s="14"/>
      <c r="F35" s="15"/>
    </row>
    <row r="36" spans="1:6" s="5" customFormat="1" ht="9.75" customHeight="1">
      <c r="A36" s="12" t="s">
        <v>138</v>
      </c>
      <c r="B36" s="13" t="s">
        <v>65</v>
      </c>
      <c r="C36" s="14">
        <v>1</v>
      </c>
      <c r="D36" s="14"/>
      <c r="E36" s="14"/>
      <c r="F36" s="15"/>
    </row>
    <row r="37" spans="1:6" s="5" customFormat="1" ht="9.75" customHeight="1">
      <c r="A37" s="13" t="s">
        <v>64</v>
      </c>
      <c r="B37" s="12" t="s">
        <v>65</v>
      </c>
      <c r="C37" s="14">
        <v>1</v>
      </c>
      <c r="D37" s="14"/>
      <c r="E37" s="14"/>
      <c r="F37" s="15"/>
    </row>
    <row r="38" spans="1:6" s="5" customFormat="1" ht="9.75" customHeight="1">
      <c r="A38" s="12" t="s">
        <v>134</v>
      </c>
      <c r="B38" s="13" t="s">
        <v>65</v>
      </c>
      <c r="C38" s="14">
        <v>1</v>
      </c>
      <c r="D38" s="14">
        <f>1</f>
        <v>1</v>
      </c>
      <c r="E38" s="14"/>
      <c r="F38" s="15"/>
    </row>
    <row r="39" spans="1:6" s="5" customFormat="1" ht="9.75" customHeight="1">
      <c r="A39" s="13" t="s">
        <v>272</v>
      </c>
      <c r="B39" s="12" t="s">
        <v>48</v>
      </c>
      <c r="C39" s="14"/>
      <c r="D39" s="14">
        <v>1</v>
      </c>
      <c r="E39" s="14"/>
      <c r="F39" s="15"/>
    </row>
    <row r="40" spans="1:6" s="5" customFormat="1" ht="9.75" customHeight="1">
      <c r="A40" s="13" t="s">
        <v>273</v>
      </c>
      <c r="B40" s="12" t="s">
        <v>48</v>
      </c>
      <c r="C40" s="14"/>
      <c r="D40" s="14">
        <v>1</v>
      </c>
      <c r="E40" s="14"/>
      <c r="F40" s="15"/>
    </row>
    <row r="41" spans="1:6" s="5" customFormat="1" ht="9.75" customHeight="1">
      <c r="A41" s="12" t="s">
        <v>206</v>
      </c>
      <c r="B41" s="13" t="s">
        <v>55</v>
      </c>
      <c r="C41" s="14"/>
      <c r="D41" s="14">
        <f>1</f>
        <v>1</v>
      </c>
      <c r="E41" s="14"/>
      <c r="F41" s="15"/>
    </row>
    <row r="42" spans="1:6" s="5" customFormat="1" ht="9.75" customHeight="1">
      <c r="A42" s="12" t="s">
        <v>207</v>
      </c>
      <c r="B42" s="13" t="s">
        <v>55</v>
      </c>
      <c r="C42" s="14"/>
      <c r="D42" s="14">
        <f>1</f>
        <v>1</v>
      </c>
      <c r="E42" s="14"/>
      <c r="F42" s="15"/>
    </row>
    <row r="43" spans="1:6" s="5" customFormat="1" ht="9.75" customHeight="1">
      <c r="A43" s="12" t="s">
        <v>230</v>
      </c>
      <c r="B43" s="13" t="s">
        <v>55</v>
      </c>
      <c r="C43" s="14"/>
      <c r="D43" s="14">
        <v>1</v>
      </c>
      <c r="E43" s="14"/>
      <c r="F43" s="15"/>
    </row>
    <row r="44" spans="1:6" s="5" customFormat="1" ht="9.75" customHeight="1">
      <c r="A44" s="12" t="s">
        <v>59</v>
      </c>
      <c r="B44" s="13" t="s">
        <v>55</v>
      </c>
      <c r="C44" s="14"/>
      <c r="D44" s="14">
        <f>1+1</f>
        <v>2</v>
      </c>
      <c r="E44" s="14"/>
      <c r="F44" s="15" t="s">
        <v>205</v>
      </c>
    </row>
    <row r="45" spans="1:6" s="5" customFormat="1" ht="9.75" customHeight="1">
      <c r="A45" s="12" t="s">
        <v>208</v>
      </c>
      <c r="B45" s="13" t="s">
        <v>55</v>
      </c>
      <c r="C45" s="14"/>
      <c r="D45" s="14">
        <f>1</f>
        <v>1</v>
      </c>
      <c r="E45" s="14"/>
      <c r="F45" s="15"/>
    </row>
    <row r="46" spans="1:6" s="5" customFormat="1" ht="9.75" customHeight="1">
      <c r="A46" s="12" t="s">
        <v>209</v>
      </c>
      <c r="B46" s="13" t="s">
        <v>55</v>
      </c>
      <c r="C46" s="14"/>
      <c r="D46" s="14">
        <f>1</f>
        <v>1</v>
      </c>
      <c r="E46" s="14"/>
      <c r="F46" s="15"/>
    </row>
    <row r="47" spans="1:6" s="5" customFormat="1" ht="9.75" customHeight="1">
      <c r="A47" s="12" t="s">
        <v>231</v>
      </c>
      <c r="B47" s="13" t="s">
        <v>55</v>
      </c>
      <c r="C47" s="14"/>
      <c r="D47" s="14">
        <v>1</v>
      </c>
      <c r="E47" s="14"/>
      <c r="F47" s="15"/>
    </row>
    <row r="48" spans="1:6" s="5" customFormat="1" ht="9.75" customHeight="1">
      <c r="A48" s="12" t="s">
        <v>274</v>
      </c>
      <c r="B48" s="13" t="s">
        <v>23</v>
      </c>
      <c r="C48" s="14"/>
      <c r="D48" s="14">
        <v>1</v>
      </c>
      <c r="E48" s="14"/>
      <c r="F48" s="15"/>
    </row>
    <row r="49" spans="1:6" s="5" customFormat="1" ht="9.75" customHeight="1">
      <c r="A49" s="12" t="s">
        <v>275</v>
      </c>
      <c r="B49" s="13" t="s">
        <v>23</v>
      </c>
      <c r="C49" s="14"/>
      <c r="D49" s="14">
        <v>1</v>
      </c>
      <c r="E49" s="14">
        <v>1</v>
      </c>
      <c r="F49" s="15" t="s">
        <v>276</v>
      </c>
    </row>
    <row r="50" spans="1:6" s="5" customFormat="1" ht="9.75" customHeight="1">
      <c r="A50" s="12" t="s">
        <v>277</v>
      </c>
      <c r="B50" s="13" t="s">
        <v>23</v>
      </c>
      <c r="C50" s="14"/>
      <c r="D50" s="14">
        <v>1</v>
      </c>
      <c r="E50" s="14"/>
      <c r="F50" s="15"/>
    </row>
    <row r="51" spans="1:6" s="5" customFormat="1" ht="9.75" customHeight="1">
      <c r="A51" s="12" t="s">
        <v>68</v>
      </c>
      <c r="B51" s="13" t="s">
        <v>23</v>
      </c>
      <c r="C51" s="14"/>
      <c r="D51" s="14">
        <v>1</v>
      </c>
      <c r="E51" s="14"/>
      <c r="F51" s="15"/>
    </row>
    <row r="52" spans="1:6" s="5" customFormat="1" ht="9.75" customHeight="1">
      <c r="A52" s="12" t="s">
        <v>233</v>
      </c>
      <c r="B52" s="13" t="s">
        <v>23</v>
      </c>
      <c r="C52" s="14"/>
      <c r="D52" s="14">
        <v>1</v>
      </c>
      <c r="E52" s="14"/>
      <c r="F52" s="15"/>
    </row>
    <row r="53" spans="1:6" s="5" customFormat="1" ht="9.75" customHeight="1">
      <c r="A53" s="12" t="s">
        <v>238</v>
      </c>
      <c r="B53" s="13" t="s">
        <v>51</v>
      </c>
      <c r="C53" s="14"/>
      <c r="D53" s="14">
        <v>1</v>
      </c>
      <c r="E53" s="14"/>
      <c r="F53" s="15"/>
    </row>
    <row r="54" spans="1:6" s="5" customFormat="1" ht="9.75" customHeight="1">
      <c r="A54" s="12" t="s">
        <v>50</v>
      </c>
      <c r="B54" s="13" t="s">
        <v>51</v>
      </c>
      <c r="C54" s="14"/>
      <c r="D54" s="14">
        <v>2</v>
      </c>
      <c r="E54" s="14"/>
      <c r="F54" s="15"/>
    </row>
    <row r="55" spans="1:6" s="5" customFormat="1" ht="9.75" customHeight="1">
      <c r="A55" s="12" t="s">
        <v>140</v>
      </c>
      <c r="B55" s="13" t="s">
        <v>51</v>
      </c>
      <c r="C55" s="14"/>
      <c r="D55" s="14">
        <f>1</f>
        <v>1</v>
      </c>
      <c r="E55" s="14"/>
      <c r="F55" s="15"/>
    </row>
    <row r="56" spans="1:6" s="5" customFormat="1" ht="9.75" customHeight="1">
      <c r="A56" s="13" t="s">
        <v>52</v>
      </c>
      <c r="B56" s="12" t="s">
        <v>51</v>
      </c>
      <c r="C56" s="14"/>
      <c r="D56" s="14">
        <v>1</v>
      </c>
      <c r="E56" s="14"/>
      <c r="F56" s="15"/>
    </row>
    <row r="57" spans="1:6" s="5" customFormat="1" ht="9.75" customHeight="1">
      <c r="A57" s="12" t="s">
        <v>53</v>
      </c>
      <c r="B57" s="13" t="s">
        <v>51</v>
      </c>
      <c r="C57" s="14"/>
      <c r="D57" s="14">
        <v>1</v>
      </c>
      <c r="E57" s="14"/>
      <c r="F57" s="15"/>
    </row>
    <row r="58" spans="1:6" s="5" customFormat="1" ht="9.75" customHeight="1">
      <c r="A58" s="12" t="s">
        <v>281</v>
      </c>
      <c r="B58" s="13" t="s">
        <v>30</v>
      </c>
      <c r="C58" s="14"/>
      <c r="D58" s="14">
        <v>1</v>
      </c>
      <c r="E58" s="14"/>
      <c r="F58" s="15"/>
    </row>
    <row r="59" spans="1:6" s="5" customFormat="1" ht="9.75" customHeight="1">
      <c r="A59" s="12" t="s">
        <v>204</v>
      </c>
      <c r="B59" s="13" t="s">
        <v>30</v>
      </c>
      <c r="C59" s="14"/>
      <c r="D59" s="14">
        <f>1+1</f>
        <v>2</v>
      </c>
      <c r="E59" s="14"/>
      <c r="F59" s="15" t="s">
        <v>205</v>
      </c>
    </row>
    <row r="60" spans="1:6" s="5" customFormat="1" ht="9.75" customHeight="1">
      <c r="A60" s="13" t="s">
        <v>282</v>
      </c>
      <c r="B60" s="13" t="s">
        <v>15</v>
      </c>
      <c r="C60" s="14"/>
      <c r="D60" s="14">
        <v>1</v>
      </c>
      <c r="E60" s="14"/>
      <c r="F60" s="15"/>
    </row>
    <row r="61" spans="1:6" s="5" customFormat="1" ht="9.75" customHeight="1">
      <c r="A61" s="12" t="s">
        <v>142</v>
      </c>
      <c r="B61" s="13" t="s">
        <v>15</v>
      </c>
      <c r="C61" s="14"/>
      <c r="D61" s="14">
        <f>1</f>
        <v>1</v>
      </c>
      <c r="E61" s="14"/>
      <c r="F61" s="15"/>
    </row>
    <row r="62" spans="1:6" s="5" customFormat="1" ht="9.75" customHeight="1">
      <c r="A62" s="12" t="s">
        <v>71</v>
      </c>
      <c r="B62" s="13" t="s">
        <v>15</v>
      </c>
      <c r="C62" s="14"/>
      <c r="D62" s="14">
        <f>1+1</f>
        <v>2</v>
      </c>
      <c r="E62" s="14"/>
      <c r="F62" s="15" t="s">
        <v>143</v>
      </c>
    </row>
    <row r="63" spans="1:6" s="5" customFormat="1" ht="9.75" customHeight="1">
      <c r="A63" s="12" t="s">
        <v>236</v>
      </c>
      <c r="B63" s="13" t="s">
        <v>61</v>
      </c>
      <c r="C63" s="14"/>
      <c r="D63" s="14">
        <v>1</v>
      </c>
      <c r="E63" s="14"/>
      <c r="F63" s="15"/>
    </row>
    <row r="64" spans="1:6" s="5" customFormat="1" ht="9.75" customHeight="1">
      <c r="A64" s="12" t="s">
        <v>62</v>
      </c>
      <c r="B64" s="13" t="s">
        <v>61</v>
      </c>
      <c r="C64" s="14"/>
      <c r="D64" s="14">
        <v>1</v>
      </c>
      <c r="E64" s="14"/>
      <c r="F64" s="15"/>
    </row>
    <row r="65" spans="1:6" s="5" customFormat="1" ht="9.75" customHeight="1">
      <c r="A65" s="12" t="s">
        <v>234</v>
      </c>
      <c r="B65" s="13" t="s">
        <v>61</v>
      </c>
      <c r="C65" s="14"/>
      <c r="D65" s="14">
        <v>1</v>
      </c>
      <c r="E65" s="14"/>
      <c r="F65" s="15"/>
    </row>
    <row r="66" spans="1:6" s="5" customFormat="1" ht="9.75" customHeight="1">
      <c r="A66" s="12" t="s">
        <v>271</v>
      </c>
      <c r="B66" s="13" t="s">
        <v>65</v>
      </c>
      <c r="C66" s="14"/>
      <c r="D66" s="14">
        <f>1</f>
        <v>1</v>
      </c>
      <c r="E66" s="14"/>
      <c r="F66" s="15"/>
    </row>
    <row r="67" spans="1:6" s="5" customFormat="1" ht="9.75" customHeight="1">
      <c r="A67" s="12" t="s">
        <v>232</v>
      </c>
      <c r="B67" s="13" t="s">
        <v>65</v>
      </c>
      <c r="C67" s="14"/>
      <c r="D67" s="14">
        <v>2</v>
      </c>
      <c r="E67" s="14"/>
      <c r="F67" s="15"/>
    </row>
    <row r="68" spans="1:6" s="5" customFormat="1" ht="9.75" customHeight="1">
      <c r="A68" s="12" t="s">
        <v>137</v>
      </c>
      <c r="B68" s="13" t="s">
        <v>65</v>
      </c>
      <c r="C68" s="14"/>
      <c r="D68" s="14">
        <v>2</v>
      </c>
      <c r="E68" s="14">
        <v>1</v>
      </c>
      <c r="F68" s="15" t="s">
        <v>205</v>
      </c>
    </row>
    <row r="69" spans="1:6" s="5" customFormat="1" ht="9.75" customHeight="1">
      <c r="A69" s="12"/>
      <c r="B69" s="13"/>
      <c r="C69" s="14"/>
      <c r="D69" s="14"/>
      <c r="E69" s="14"/>
      <c r="F69" s="15"/>
    </row>
    <row r="70" spans="1:6" s="5" customFormat="1" ht="9.75" customHeight="1" thickBot="1">
      <c r="A70" s="37" t="s">
        <v>72</v>
      </c>
      <c r="B70" s="37"/>
      <c r="C70" s="37"/>
      <c r="D70" s="37"/>
      <c r="E70" s="37"/>
      <c r="F70" s="37"/>
    </row>
    <row r="71" spans="1:6" s="8" customFormat="1" ht="9.75" customHeight="1" thickTop="1">
      <c r="A71" s="9" t="s">
        <v>10</v>
      </c>
      <c r="B71" s="10" t="s">
        <v>0</v>
      </c>
      <c r="C71" s="10" t="s">
        <v>11</v>
      </c>
      <c r="D71" s="10" t="s">
        <v>12</v>
      </c>
      <c r="E71" s="10" t="s">
        <v>13</v>
      </c>
      <c r="F71" s="18" t="s">
        <v>14</v>
      </c>
    </row>
    <row r="72" spans="1:6" s="5" customFormat="1" ht="9.75" customHeight="1">
      <c r="A72" s="12" t="s">
        <v>212</v>
      </c>
      <c r="B72" s="13" t="s">
        <v>61</v>
      </c>
      <c r="C72" s="14">
        <f>1+1+3</f>
        <v>5</v>
      </c>
      <c r="D72" s="14">
        <v>1</v>
      </c>
      <c r="E72" s="14"/>
      <c r="F72" s="15"/>
    </row>
    <row r="73" spans="1:6" s="5" customFormat="1" ht="9.75" customHeight="1">
      <c r="A73" s="12" t="s">
        <v>73</v>
      </c>
      <c r="B73" s="13" t="s">
        <v>27</v>
      </c>
      <c r="C73" s="14">
        <v>4</v>
      </c>
      <c r="D73" s="14"/>
      <c r="E73" s="14"/>
      <c r="F73" s="15"/>
    </row>
    <row r="74" spans="1:6" s="5" customFormat="1" ht="9.75" customHeight="1">
      <c r="A74" s="12" t="s">
        <v>211</v>
      </c>
      <c r="B74" s="13" t="s">
        <v>61</v>
      </c>
      <c r="C74" s="14">
        <f>4</f>
        <v>4</v>
      </c>
      <c r="D74" s="14">
        <v>1</v>
      </c>
      <c r="E74" s="14"/>
      <c r="F74" s="15"/>
    </row>
    <row r="75" spans="1:6" s="5" customFormat="1" ht="9.75" customHeight="1">
      <c r="A75" s="12" t="s">
        <v>90</v>
      </c>
      <c r="B75" s="13" t="s">
        <v>44</v>
      </c>
      <c r="C75" s="14">
        <f>1+2</f>
        <v>3</v>
      </c>
      <c r="D75" s="14"/>
      <c r="E75" s="14"/>
      <c r="F75" s="15"/>
    </row>
    <row r="76" spans="1:6" s="5" customFormat="1" ht="9.75" customHeight="1">
      <c r="A76" s="12" t="s">
        <v>93</v>
      </c>
      <c r="B76" s="13" t="s">
        <v>44</v>
      </c>
      <c r="C76" s="14">
        <v>3</v>
      </c>
      <c r="D76" s="14"/>
      <c r="E76" s="14"/>
      <c r="F76" s="15"/>
    </row>
    <row r="77" spans="1:6" s="5" customFormat="1" ht="9.75" customHeight="1">
      <c r="A77" s="12" t="s">
        <v>89</v>
      </c>
      <c r="B77" s="13" t="s">
        <v>44</v>
      </c>
      <c r="C77" s="14">
        <v>3</v>
      </c>
      <c r="D77" s="14"/>
      <c r="E77" s="14"/>
      <c r="F77" s="15"/>
    </row>
    <row r="78" spans="1:6" s="5" customFormat="1" ht="9.75" customHeight="1">
      <c r="A78" s="12" t="s">
        <v>97</v>
      </c>
      <c r="B78" s="13" t="s">
        <v>23</v>
      </c>
      <c r="C78" s="14">
        <v>3</v>
      </c>
      <c r="D78" s="14">
        <v>1</v>
      </c>
      <c r="E78" s="14"/>
      <c r="F78" s="15"/>
    </row>
    <row r="79" spans="1:6" s="5" customFormat="1" ht="9.75" customHeight="1">
      <c r="A79" s="12" t="s">
        <v>96</v>
      </c>
      <c r="B79" s="13" t="s">
        <v>23</v>
      </c>
      <c r="C79" s="14">
        <v>3</v>
      </c>
      <c r="D79" s="14"/>
      <c r="E79" s="14"/>
      <c r="F79" s="15"/>
    </row>
    <row r="80" spans="1:6" s="5" customFormat="1" ht="9.75" customHeight="1">
      <c r="A80" s="12" t="s">
        <v>82</v>
      </c>
      <c r="B80" s="13" t="s">
        <v>51</v>
      </c>
      <c r="C80" s="14">
        <v>3</v>
      </c>
      <c r="D80" s="14">
        <v>1</v>
      </c>
      <c r="E80" s="14"/>
      <c r="F80" s="15"/>
    </row>
    <row r="81" spans="1:6" s="5" customFormat="1" ht="9.75" customHeight="1">
      <c r="A81" s="12" t="s">
        <v>173</v>
      </c>
      <c r="B81" s="13" t="s">
        <v>76</v>
      </c>
      <c r="C81" s="14">
        <f>2</f>
        <v>2</v>
      </c>
      <c r="D81" s="14"/>
      <c r="E81" s="14"/>
      <c r="F81" s="15"/>
    </row>
    <row r="82" spans="1:6" s="5" customFormat="1" ht="9.75" customHeight="1">
      <c r="A82" s="12" t="s">
        <v>291</v>
      </c>
      <c r="B82" s="13" t="s">
        <v>250</v>
      </c>
      <c r="C82" s="14">
        <v>2</v>
      </c>
      <c r="D82" s="14"/>
      <c r="E82" s="14"/>
      <c r="F82" s="15"/>
    </row>
    <row r="83" spans="1:6" s="5" customFormat="1" ht="9.75" customHeight="1">
      <c r="A83" s="12" t="s">
        <v>16</v>
      </c>
      <c r="B83" s="13" t="s">
        <v>23</v>
      </c>
      <c r="C83" s="14">
        <v>2</v>
      </c>
      <c r="D83" s="14">
        <v>1</v>
      </c>
      <c r="E83" s="14">
        <v>1</v>
      </c>
      <c r="F83" s="15" t="s">
        <v>276</v>
      </c>
    </row>
    <row r="84" spans="1:6" s="5" customFormat="1" ht="9.75" customHeight="1">
      <c r="A84" s="12" t="s">
        <v>75</v>
      </c>
      <c r="B84" s="13" t="s">
        <v>27</v>
      </c>
      <c r="C84" s="14">
        <v>2</v>
      </c>
      <c r="D84" s="14"/>
      <c r="E84" s="14"/>
      <c r="F84" s="15"/>
    </row>
    <row r="85" spans="1:6" s="5" customFormat="1" ht="9.75" customHeight="1">
      <c r="A85" s="12" t="s">
        <v>229</v>
      </c>
      <c r="B85" s="13" t="s">
        <v>15</v>
      </c>
      <c r="C85" s="14">
        <v>2</v>
      </c>
      <c r="D85" s="14">
        <v>1</v>
      </c>
      <c r="E85" s="14"/>
      <c r="F85" s="15"/>
    </row>
    <row r="86" spans="1:6" s="5" customFormat="1" ht="9.75" customHeight="1">
      <c r="A86" s="12" t="s">
        <v>172</v>
      </c>
      <c r="B86" s="13" t="s">
        <v>76</v>
      </c>
      <c r="C86" s="14">
        <f>1</f>
        <v>1</v>
      </c>
      <c r="D86" s="14"/>
      <c r="E86" s="14"/>
      <c r="F86" s="15"/>
    </row>
    <row r="87" spans="1:6" s="5" customFormat="1" ht="9.75" customHeight="1">
      <c r="A87" s="12" t="s">
        <v>246</v>
      </c>
      <c r="B87" s="13" t="s">
        <v>76</v>
      </c>
      <c r="C87" s="14">
        <v>1</v>
      </c>
      <c r="D87" s="14">
        <v>1</v>
      </c>
      <c r="E87" s="14"/>
      <c r="F87" s="15"/>
    </row>
    <row r="88" spans="1:6" s="5" customFormat="1" ht="9.75" customHeight="1">
      <c r="A88" s="12" t="s">
        <v>77</v>
      </c>
      <c r="B88" s="13" t="s">
        <v>76</v>
      </c>
      <c r="C88" s="14">
        <v>1</v>
      </c>
      <c r="D88" s="14">
        <f>1</f>
        <v>1</v>
      </c>
      <c r="E88" s="14"/>
      <c r="F88" s="15"/>
    </row>
    <row r="89" spans="1:6" s="5" customFormat="1" ht="9.75" customHeight="1">
      <c r="A89" s="12" t="s">
        <v>289</v>
      </c>
      <c r="B89" s="13" t="s">
        <v>76</v>
      </c>
      <c r="C89" s="14">
        <v>1</v>
      </c>
      <c r="D89" s="14">
        <v>1</v>
      </c>
      <c r="E89" s="14"/>
      <c r="F89" s="15"/>
    </row>
    <row r="90" spans="1:6" s="5" customFormat="1" ht="9.75" customHeight="1">
      <c r="A90" s="12" t="s">
        <v>293</v>
      </c>
      <c r="B90" s="13" t="s">
        <v>79</v>
      </c>
      <c r="C90" s="14">
        <v>1</v>
      </c>
      <c r="D90" s="14"/>
      <c r="E90" s="14"/>
      <c r="F90" s="15"/>
    </row>
    <row r="91" spans="1:6" s="5" customFormat="1" ht="9.75" customHeight="1">
      <c r="A91" s="12" t="s">
        <v>292</v>
      </c>
      <c r="B91" s="13" t="s">
        <v>250</v>
      </c>
      <c r="C91" s="14">
        <v>1</v>
      </c>
      <c r="D91" s="14"/>
      <c r="E91" s="14"/>
      <c r="F91" s="15"/>
    </row>
    <row r="92" spans="1:6" s="5" customFormat="1" ht="9.75" customHeight="1">
      <c r="A92" s="12" t="s">
        <v>218</v>
      </c>
      <c r="B92" s="13" t="s">
        <v>44</v>
      </c>
      <c r="C92" s="14">
        <v>1</v>
      </c>
      <c r="D92" s="14"/>
      <c r="E92" s="14"/>
      <c r="F92" s="15"/>
    </row>
    <row r="93" spans="1:6" s="5" customFormat="1" ht="9.75" customHeight="1">
      <c r="A93" s="12" t="s">
        <v>219</v>
      </c>
      <c r="B93" s="13" t="s">
        <v>44</v>
      </c>
      <c r="C93" s="14">
        <v>1</v>
      </c>
      <c r="D93" s="14">
        <v>1</v>
      </c>
      <c r="E93" s="14"/>
      <c r="F93" s="15"/>
    </row>
    <row r="94" spans="1:6" s="5" customFormat="1" ht="9.75" customHeight="1">
      <c r="A94" s="12" t="s">
        <v>92</v>
      </c>
      <c r="B94" s="13" t="s">
        <v>44</v>
      </c>
      <c r="C94" s="14">
        <v>1</v>
      </c>
      <c r="D94" s="14">
        <v>1</v>
      </c>
      <c r="E94" s="14"/>
      <c r="F94" s="15"/>
    </row>
    <row r="95" spans="1:6" s="5" customFormat="1" ht="9.75" customHeight="1">
      <c r="A95" s="12" t="s">
        <v>91</v>
      </c>
      <c r="B95" s="13" t="s">
        <v>44</v>
      </c>
      <c r="C95" s="14">
        <v>1</v>
      </c>
      <c r="D95" s="14"/>
      <c r="E95" s="14"/>
      <c r="F95" s="15"/>
    </row>
    <row r="96" spans="1:6" s="5" customFormat="1" ht="9.75" customHeight="1">
      <c r="A96" s="12" t="s">
        <v>148</v>
      </c>
      <c r="B96" s="13" t="s">
        <v>44</v>
      </c>
      <c r="C96" s="14">
        <f>1</f>
        <v>1</v>
      </c>
      <c r="D96" s="14">
        <f>1</f>
        <v>1</v>
      </c>
      <c r="E96" s="14"/>
      <c r="F96" s="15"/>
    </row>
    <row r="97" spans="1:6" s="5" customFormat="1" ht="9.75" customHeight="1">
      <c r="A97" s="12" t="s">
        <v>153</v>
      </c>
      <c r="B97" s="13" t="s">
        <v>84</v>
      </c>
      <c r="C97" s="14">
        <v>1</v>
      </c>
      <c r="D97" s="14"/>
      <c r="E97" s="14"/>
      <c r="F97" s="15"/>
    </row>
    <row r="98" spans="1:6" s="5" customFormat="1" ht="9.75" customHeight="1">
      <c r="A98" s="12" t="s">
        <v>253</v>
      </c>
      <c r="B98" s="13" t="s">
        <v>23</v>
      </c>
      <c r="C98" s="14">
        <v>1</v>
      </c>
      <c r="D98" s="14"/>
      <c r="E98" s="14"/>
      <c r="F98" s="15"/>
    </row>
    <row r="99" spans="1:6" s="5" customFormat="1" ht="9.75" customHeight="1">
      <c r="A99" s="12" t="s">
        <v>287</v>
      </c>
      <c r="B99" s="13" t="s">
        <v>23</v>
      </c>
      <c r="C99" s="14">
        <v>1</v>
      </c>
      <c r="D99" s="14">
        <v>1</v>
      </c>
      <c r="E99" s="14">
        <v>1</v>
      </c>
      <c r="F99" s="15" t="s">
        <v>276</v>
      </c>
    </row>
    <row r="100" spans="1:6" s="5" customFormat="1" ht="9.75" customHeight="1">
      <c r="A100" s="12" t="s">
        <v>252</v>
      </c>
      <c r="B100" s="13" t="s">
        <v>23</v>
      </c>
      <c r="C100" s="14">
        <v>1</v>
      </c>
      <c r="D100" s="14"/>
      <c r="E100" s="14">
        <v>1</v>
      </c>
      <c r="F100" s="15" t="s">
        <v>276</v>
      </c>
    </row>
    <row r="101" spans="1:6" s="5" customFormat="1" ht="9.75" customHeight="1">
      <c r="A101" s="12" t="s">
        <v>251</v>
      </c>
      <c r="B101" s="13" t="s">
        <v>23</v>
      </c>
      <c r="C101" s="14">
        <v>1</v>
      </c>
      <c r="D101" s="14"/>
      <c r="E101" s="14"/>
      <c r="F101" s="15"/>
    </row>
    <row r="102" spans="1:6" s="5" customFormat="1" ht="9.75" customHeight="1">
      <c r="A102" s="12" t="s">
        <v>74</v>
      </c>
      <c r="B102" s="13" t="s">
        <v>27</v>
      </c>
      <c r="C102" s="14">
        <v>1</v>
      </c>
      <c r="D102" s="14">
        <v>1</v>
      </c>
      <c r="E102" s="14"/>
      <c r="F102" s="15"/>
    </row>
    <row r="103" spans="1:6" s="5" customFormat="1" ht="9.75" customHeight="1">
      <c r="A103" s="12" t="s">
        <v>83</v>
      </c>
      <c r="B103" s="13" t="s">
        <v>51</v>
      </c>
      <c r="C103" s="14">
        <f>1</f>
        <v>1</v>
      </c>
      <c r="D103" s="14">
        <v>1</v>
      </c>
      <c r="E103" s="14"/>
      <c r="F103" s="15"/>
    </row>
    <row r="104" spans="1:6" s="5" customFormat="1" ht="9.75" customHeight="1">
      <c r="A104" s="12" t="s">
        <v>151</v>
      </c>
      <c r="B104" s="13" t="s">
        <v>51</v>
      </c>
      <c r="C104" s="14">
        <v>1</v>
      </c>
      <c r="D104" s="14">
        <f>1</f>
        <v>1</v>
      </c>
      <c r="E104" s="14"/>
      <c r="F104" s="15"/>
    </row>
    <row r="105" spans="1:6" s="5" customFormat="1" ht="9.75" customHeight="1">
      <c r="A105" s="12" t="s">
        <v>239</v>
      </c>
      <c r="B105" s="13" t="s">
        <v>29</v>
      </c>
      <c r="C105" s="14">
        <v>1</v>
      </c>
      <c r="D105" s="14"/>
      <c r="E105" s="14"/>
      <c r="F105" s="15"/>
    </row>
    <row r="106" spans="1:6" s="5" customFormat="1" ht="9.75" customHeight="1">
      <c r="A106" s="12" t="s">
        <v>210</v>
      </c>
      <c r="B106" s="13" t="s">
        <v>61</v>
      </c>
      <c r="C106" s="14">
        <f>1</f>
        <v>1</v>
      </c>
      <c r="D106" s="14"/>
      <c r="E106" s="14"/>
      <c r="F106" s="15"/>
    </row>
    <row r="107" spans="1:6" s="5" customFormat="1" ht="9.75" customHeight="1">
      <c r="A107" s="12" t="s">
        <v>87</v>
      </c>
      <c r="B107" s="13" t="s">
        <v>61</v>
      </c>
      <c r="C107" s="14">
        <v>1</v>
      </c>
      <c r="D107" s="14"/>
      <c r="E107" s="14"/>
      <c r="F107" s="15"/>
    </row>
    <row r="108" spans="1:6" s="5" customFormat="1" ht="9.75" customHeight="1">
      <c r="A108" s="12" t="s">
        <v>88</v>
      </c>
      <c r="B108" s="13" t="s">
        <v>61</v>
      </c>
      <c r="C108" s="14">
        <f>1</f>
        <v>1</v>
      </c>
      <c r="D108" s="14">
        <v>1</v>
      </c>
      <c r="E108" s="14"/>
      <c r="F108" s="15"/>
    </row>
    <row r="109" spans="1:6" s="5" customFormat="1" ht="9.75" customHeight="1">
      <c r="A109" s="12" t="s">
        <v>192</v>
      </c>
      <c r="B109" s="13" t="s">
        <v>61</v>
      </c>
      <c r="C109" s="14">
        <f>1</f>
        <v>1</v>
      </c>
      <c r="D109" s="14"/>
      <c r="E109" s="14"/>
      <c r="F109" s="15"/>
    </row>
    <row r="110" spans="1:6" s="5" customFormat="1" ht="9.75" customHeight="1">
      <c r="A110" s="12" t="s">
        <v>247</v>
      </c>
      <c r="B110" s="13" t="s">
        <v>76</v>
      </c>
      <c r="C110" s="14"/>
      <c r="D110" s="14">
        <v>1</v>
      </c>
      <c r="E110" s="14"/>
      <c r="F110" s="15"/>
    </row>
    <row r="111" spans="1:6" s="5" customFormat="1" ht="9.75" customHeight="1">
      <c r="A111" s="12" t="s">
        <v>78</v>
      </c>
      <c r="B111" s="13" t="s">
        <v>76</v>
      </c>
      <c r="C111" s="14"/>
      <c r="D111" s="14">
        <v>1</v>
      </c>
      <c r="E111" s="14"/>
      <c r="F111" s="15"/>
    </row>
    <row r="112" spans="1:6" s="5" customFormat="1" ht="9.75" customHeight="1">
      <c r="A112" s="12" t="s">
        <v>288</v>
      </c>
      <c r="B112" s="13" t="s">
        <v>76</v>
      </c>
      <c r="C112" s="14"/>
      <c r="D112" s="14">
        <v>1</v>
      </c>
      <c r="E112" s="14"/>
      <c r="F112" s="15"/>
    </row>
    <row r="113" spans="1:6" s="5" customFormat="1" ht="9.75" customHeight="1">
      <c r="A113" s="12" t="s">
        <v>248</v>
      </c>
      <c r="B113" s="13" t="s">
        <v>76</v>
      </c>
      <c r="C113" s="14"/>
      <c r="D113" s="14">
        <v>1</v>
      </c>
      <c r="E113" s="14"/>
      <c r="F113" s="15"/>
    </row>
    <row r="114" spans="1:6" s="5" customFormat="1" ht="9.75" customHeight="1">
      <c r="A114" s="12" t="s">
        <v>223</v>
      </c>
      <c r="B114" s="13" t="s">
        <v>79</v>
      </c>
      <c r="C114" s="14"/>
      <c r="D114" s="14">
        <v>1</v>
      </c>
      <c r="E114" s="14"/>
      <c r="F114" s="15"/>
    </row>
    <row r="115" spans="1:6" s="5" customFormat="1" ht="9.75" customHeight="1">
      <c r="A115" s="12" t="s">
        <v>81</v>
      </c>
      <c r="B115" s="13" t="s">
        <v>79</v>
      </c>
      <c r="C115" s="14"/>
      <c r="D115" s="14">
        <v>1</v>
      </c>
      <c r="E115" s="14"/>
      <c r="F115" s="15"/>
    </row>
    <row r="116" spans="1:6" s="5" customFormat="1" ht="9.75" customHeight="1">
      <c r="A116" s="12" t="s">
        <v>80</v>
      </c>
      <c r="B116" s="13" t="s">
        <v>79</v>
      </c>
      <c r="C116" s="14"/>
      <c r="D116" s="14">
        <v>1</v>
      </c>
      <c r="E116" s="14"/>
      <c r="F116" s="15"/>
    </row>
    <row r="117" spans="1:6" s="5" customFormat="1" ht="9.75" customHeight="1">
      <c r="A117" s="12" t="s">
        <v>222</v>
      </c>
      <c r="B117" s="13" t="s">
        <v>79</v>
      </c>
      <c r="C117" s="14"/>
      <c r="D117" s="14">
        <v>1</v>
      </c>
      <c r="E117" s="14"/>
      <c r="F117" s="15"/>
    </row>
    <row r="118" spans="1:6" s="5" customFormat="1" ht="9.75" customHeight="1">
      <c r="A118" s="12" t="s">
        <v>249</v>
      </c>
      <c r="B118" s="13" t="s">
        <v>250</v>
      </c>
      <c r="C118" s="14"/>
      <c r="D118" s="14">
        <v>1</v>
      </c>
      <c r="E118" s="14"/>
      <c r="F118" s="15"/>
    </row>
    <row r="119" spans="1:6" s="5" customFormat="1" ht="9.75" customHeight="1">
      <c r="A119" s="12" t="s">
        <v>221</v>
      </c>
      <c r="B119" s="13" t="s">
        <v>44</v>
      </c>
      <c r="C119" s="14"/>
      <c r="D119" s="14">
        <v>1</v>
      </c>
      <c r="E119" s="14"/>
      <c r="F119" s="15"/>
    </row>
    <row r="120" spans="1:6" s="5" customFormat="1" ht="9.75" customHeight="1">
      <c r="A120" s="12" t="s">
        <v>94</v>
      </c>
      <c r="B120" s="13" t="s">
        <v>44</v>
      </c>
      <c r="C120" s="14"/>
      <c r="D120" s="14">
        <v>1</v>
      </c>
      <c r="E120" s="14"/>
      <c r="F120" s="15"/>
    </row>
    <row r="121" spans="1:6" s="5" customFormat="1" ht="9.75" customHeight="1">
      <c r="A121" s="12" t="s">
        <v>220</v>
      </c>
      <c r="B121" s="13" t="s">
        <v>44</v>
      </c>
      <c r="C121" s="14"/>
      <c r="D121" s="14">
        <v>1</v>
      </c>
      <c r="E121" s="14"/>
      <c r="F121" s="15"/>
    </row>
    <row r="122" spans="1:6" s="5" customFormat="1" ht="9.75" customHeight="1">
      <c r="A122" s="12" t="s">
        <v>86</v>
      </c>
      <c r="B122" s="13" t="s">
        <v>84</v>
      </c>
      <c r="C122" s="14"/>
      <c r="D122" s="14">
        <v>1</v>
      </c>
      <c r="E122" s="14"/>
      <c r="F122" s="15"/>
    </row>
    <row r="123" spans="1:6" s="5" customFormat="1" ht="9.75" customHeight="1">
      <c r="A123" s="12" t="s">
        <v>85</v>
      </c>
      <c r="B123" s="13" t="s">
        <v>84</v>
      </c>
      <c r="C123" s="14"/>
      <c r="D123" s="14">
        <v>1</v>
      </c>
      <c r="E123" s="14"/>
      <c r="F123" s="15"/>
    </row>
    <row r="124" spans="1:6" s="5" customFormat="1" ht="9.75" customHeight="1">
      <c r="A124" s="12" t="s">
        <v>146</v>
      </c>
      <c r="B124" s="13" t="s">
        <v>23</v>
      </c>
      <c r="C124" s="14"/>
      <c r="D124" s="14">
        <f>1</f>
        <v>1</v>
      </c>
      <c r="E124" s="14"/>
      <c r="F124" s="15"/>
    </row>
    <row r="125" spans="1:6" s="5" customFormat="1" ht="9.75" customHeight="1">
      <c r="A125" s="12" t="s">
        <v>284</v>
      </c>
      <c r="B125" s="13" t="s">
        <v>23</v>
      </c>
      <c r="C125" s="14"/>
      <c r="D125" s="14"/>
      <c r="E125" s="14">
        <v>1</v>
      </c>
      <c r="F125" s="15" t="s">
        <v>276</v>
      </c>
    </row>
    <row r="126" spans="1:6" s="5" customFormat="1" ht="9.75" customHeight="1">
      <c r="A126" s="12" t="s">
        <v>147</v>
      </c>
      <c r="B126" s="13" t="s">
        <v>23</v>
      </c>
      <c r="C126" s="14"/>
      <c r="D126" s="14">
        <f>1</f>
        <v>1</v>
      </c>
      <c r="E126" s="14"/>
      <c r="F126" s="15"/>
    </row>
    <row r="127" spans="1:6" s="5" customFormat="1" ht="9.75" customHeight="1">
      <c r="A127" s="12" t="s">
        <v>285</v>
      </c>
      <c r="B127" s="13" t="s">
        <v>23</v>
      </c>
      <c r="C127" s="14"/>
      <c r="D127" s="14">
        <v>1</v>
      </c>
      <c r="E127" s="14"/>
      <c r="F127" s="15"/>
    </row>
    <row r="128" spans="1:6" s="5" customFormat="1" ht="9.75" customHeight="1">
      <c r="A128" s="12" t="s">
        <v>286</v>
      </c>
      <c r="B128" s="13" t="s">
        <v>23</v>
      </c>
      <c r="C128" s="14"/>
      <c r="D128" s="14">
        <v>1</v>
      </c>
      <c r="E128" s="14"/>
      <c r="F128" s="15"/>
    </row>
    <row r="129" spans="1:6" s="5" customFormat="1" ht="9.75" customHeight="1">
      <c r="A129" s="12" t="s">
        <v>245</v>
      </c>
      <c r="B129" s="13" t="s">
        <v>27</v>
      </c>
      <c r="C129" s="14"/>
      <c r="D129" s="14">
        <v>1</v>
      </c>
      <c r="E129" s="14"/>
      <c r="F129" s="15"/>
    </row>
    <row r="130" spans="1:6" s="5" customFormat="1" ht="9.75" customHeight="1">
      <c r="A130" s="12" t="s">
        <v>194</v>
      </c>
      <c r="B130" s="13" t="s">
        <v>27</v>
      </c>
      <c r="C130" s="14"/>
      <c r="D130" s="14">
        <f>1</f>
        <v>1</v>
      </c>
      <c r="E130" s="14"/>
      <c r="F130" s="15"/>
    </row>
    <row r="131" spans="1:6" s="5" customFormat="1" ht="9.75" customHeight="1">
      <c r="A131" s="12" t="s">
        <v>149</v>
      </c>
      <c r="B131" s="13" t="s">
        <v>51</v>
      </c>
      <c r="C131" s="14"/>
      <c r="D131" s="14"/>
      <c r="E131" s="14">
        <v>1</v>
      </c>
      <c r="F131" s="15" t="s">
        <v>150</v>
      </c>
    </row>
    <row r="132" spans="1:6" s="5" customFormat="1" ht="9.75" customHeight="1">
      <c r="A132" s="12" t="s">
        <v>34</v>
      </c>
      <c r="B132" s="13" t="s">
        <v>51</v>
      </c>
      <c r="C132" s="14"/>
      <c r="D132" s="14">
        <v>1</v>
      </c>
      <c r="E132" s="14"/>
      <c r="F132" s="15"/>
    </row>
    <row r="133" spans="1:6" s="5" customFormat="1" ht="9.75" customHeight="1">
      <c r="A133" s="12" t="s">
        <v>213</v>
      </c>
      <c r="B133" s="13" t="s">
        <v>30</v>
      </c>
      <c r="C133" s="14"/>
      <c r="D133" s="14">
        <f>1</f>
        <v>1</v>
      </c>
      <c r="E133" s="14"/>
      <c r="F133" s="15"/>
    </row>
    <row r="134" spans="1:6" s="5" customFormat="1" ht="9.75" customHeight="1">
      <c r="A134" s="12" t="s">
        <v>243</v>
      </c>
      <c r="B134" s="13" t="s">
        <v>29</v>
      </c>
      <c r="C134" s="14"/>
      <c r="D134" s="14">
        <v>1</v>
      </c>
      <c r="E134" s="14"/>
      <c r="F134" s="15"/>
    </row>
    <row r="135" spans="1:6" s="5" customFormat="1" ht="9.75" customHeight="1">
      <c r="A135" s="12" t="s">
        <v>240</v>
      </c>
      <c r="B135" s="13" t="s">
        <v>29</v>
      </c>
      <c r="C135" s="14"/>
      <c r="D135" s="14">
        <v>1</v>
      </c>
      <c r="E135" s="14">
        <v>1</v>
      </c>
      <c r="F135" s="15" t="s">
        <v>241</v>
      </c>
    </row>
    <row r="136" spans="1:6" s="5" customFormat="1" ht="9.75" customHeight="1">
      <c r="A136" s="12" t="s">
        <v>244</v>
      </c>
      <c r="B136" s="13" t="s">
        <v>29</v>
      </c>
      <c r="C136" s="14"/>
      <c r="D136" s="14"/>
      <c r="E136" s="14">
        <v>1</v>
      </c>
      <c r="F136" s="15" t="s">
        <v>241</v>
      </c>
    </row>
    <row r="137" spans="1:6" s="5" customFormat="1" ht="9.75" customHeight="1">
      <c r="A137" s="12" t="s">
        <v>242</v>
      </c>
      <c r="B137" s="13" t="s">
        <v>29</v>
      </c>
      <c r="C137" s="14"/>
      <c r="D137" s="14">
        <v>1</v>
      </c>
      <c r="E137" s="14"/>
      <c r="F137" s="15"/>
    </row>
    <row r="138" spans="1:6" s="5" customFormat="1" ht="9.75" customHeight="1">
      <c r="A138" s="12" t="s">
        <v>228</v>
      </c>
      <c r="B138" s="13" t="s">
        <v>15</v>
      </c>
      <c r="C138" s="14"/>
      <c r="D138" s="14">
        <v>1</v>
      </c>
      <c r="E138" s="14"/>
      <c r="F138" s="15"/>
    </row>
    <row r="139" spans="1:6" s="5" customFormat="1" ht="9.75" customHeight="1">
      <c r="A139" s="12" t="s">
        <v>95</v>
      </c>
      <c r="B139" s="13" t="s">
        <v>15</v>
      </c>
      <c r="C139" s="14"/>
      <c r="D139" s="14">
        <v>1</v>
      </c>
      <c r="E139" s="14"/>
      <c r="F139" s="15"/>
    </row>
    <row r="140" spans="1:6" s="5" customFormat="1" ht="9.75" customHeight="1">
      <c r="A140" s="12" t="s">
        <v>290</v>
      </c>
      <c r="B140" s="13" t="s">
        <v>61</v>
      </c>
      <c r="C140" s="14"/>
      <c r="D140" s="14">
        <v>1</v>
      </c>
      <c r="E140" s="14"/>
      <c r="F140" s="15"/>
    </row>
    <row r="141" spans="1:6" s="5" customFormat="1" ht="9.75" customHeight="1">
      <c r="A141" s="12" t="s">
        <v>193</v>
      </c>
      <c r="B141" s="13" t="s">
        <v>61</v>
      </c>
      <c r="C141" s="14"/>
      <c r="D141" s="14">
        <f>1</f>
        <v>1</v>
      </c>
      <c r="E141" s="14"/>
      <c r="F141" s="15"/>
    </row>
    <row r="142" spans="1:6" s="5" customFormat="1" ht="9.75" customHeight="1">
      <c r="A142" s="12"/>
      <c r="B142" s="13"/>
      <c r="C142" s="14"/>
      <c r="D142" s="14"/>
      <c r="E142" s="14"/>
      <c r="F142" s="15"/>
    </row>
    <row r="143" spans="1:6" s="5" customFormat="1" ht="9.75" customHeight="1" thickBot="1">
      <c r="A143" s="37" t="s">
        <v>98</v>
      </c>
      <c r="B143" s="37"/>
      <c r="C143" s="37"/>
      <c r="D143" s="37"/>
      <c r="E143" s="37"/>
      <c r="F143" s="37"/>
    </row>
    <row r="144" spans="1:6" s="8" customFormat="1" ht="9.75" customHeight="1" thickTop="1">
      <c r="A144" s="9" t="s">
        <v>10</v>
      </c>
      <c r="B144" s="10" t="s">
        <v>0</v>
      </c>
      <c r="C144" s="10" t="s">
        <v>11</v>
      </c>
      <c r="D144" s="10" t="s">
        <v>12</v>
      </c>
      <c r="E144" s="10" t="s">
        <v>13</v>
      </c>
      <c r="F144" s="18" t="s">
        <v>14</v>
      </c>
    </row>
    <row r="145" spans="1:6" s="5" customFormat="1" ht="9.75" customHeight="1">
      <c r="A145" s="12" t="s">
        <v>113</v>
      </c>
      <c r="B145" s="13" t="s">
        <v>84</v>
      </c>
      <c r="C145" s="14">
        <f>3+3</f>
        <v>6</v>
      </c>
      <c r="D145" s="14"/>
      <c r="E145" s="14"/>
      <c r="F145" s="15"/>
    </row>
    <row r="146" spans="1:6" s="5" customFormat="1" ht="9.75" customHeight="1">
      <c r="A146" s="12" t="s">
        <v>16</v>
      </c>
      <c r="B146" s="13" t="s">
        <v>79</v>
      </c>
      <c r="C146" s="14">
        <f>2+2</f>
        <v>4</v>
      </c>
      <c r="D146" s="14">
        <f>1</f>
        <v>1</v>
      </c>
      <c r="E146" s="14"/>
      <c r="F146" s="15"/>
    </row>
    <row r="147" spans="1:6" s="5" customFormat="1" ht="9.75" customHeight="1">
      <c r="A147" s="12" t="s">
        <v>158</v>
      </c>
      <c r="B147" s="13" t="s">
        <v>103</v>
      </c>
      <c r="C147" s="14">
        <v>4</v>
      </c>
      <c r="D147" s="14">
        <v>1</v>
      </c>
      <c r="E147" s="14"/>
      <c r="F147" s="15"/>
    </row>
    <row r="148" spans="1:6" s="5" customFormat="1" ht="9.75" customHeight="1">
      <c r="A148" s="12" t="s">
        <v>109</v>
      </c>
      <c r="B148" s="13" t="s">
        <v>51</v>
      </c>
      <c r="C148" s="14">
        <v>4</v>
      </c>
      <c r="D148" s="14">
        <v>1</v>
      </c>
      <c r="E148" s="14"/>
      <c r="F148" s="15"/>
    </row>
    <row r="149" spans="1:6" s="5" customFormat="1" ht="9.75" customHeight="1">
      <c r="A149" s="12" t="s">
        <v>188</v>
      </c>
      <c r="B149" s="13" t="s">
        <v>184</v>
      </c>
      <c r="C149" s="14">
        <f>1+3</f>
        <v>4</v>
      </c>
      <c r="D149" s="14"/>
      <c r="E149" s="14"/>
      <c r="F149" s="15"/>
    </row>
    <row r="150" spans="1:6" s="5" customFormat="1" ht="9.75" customHeight="1">
      <c r="A150" s="12" t="s">
        <v>255</v>
      </c>
      <c r="B150" s="13" t="s">
        <v>254</v>
      </c>
      <c r="C150" s="14">
        <v>3</v>
      </c>
      <c r="D150" s="14"/>
      <c r="E150" s="14"/>
      <c r="F150" s="15"/>
    </row>
    <row r="151" spans="1:6" s="5" customFormat="1" ht="9.75" customHeight="1">
      <c r="A151" s="12" t="s">
        <v>114</v>
      </c>
      <c r="B151" s="13" t="s">
        <v>23</v>
      </c>
      <c r="C151" s="14">
        <v>3</v>
      </c>
      <c r="D151" s="14"/>
      <c r="E151" s="14"/>
      <c r="F151" s="15"/>
    </row>
    <row r="152" spans="1:6" s="5" customFormat="1" ht="9.75" customHeight="1">
      <c r="A152" s="12" t="s">
        <v>100</v>
      </c>
      <c r="B152" s="13" t="s">
        <v>27</v>
      </c>
      <c r="C152" s="14">
        <v>3</v>
      </c>
      <c r="D152" s="14"/>
      <c r="E152" s="14"/>
      <c r="F152" s="15"/>
    </row>
    <row r="153" spans="1:6" s="5" customFormat="1" ht="9.75" customHeight="1">
      <c r="A153" s="12" t="s">
        <v>104</v>
      </c>
      <c r="B153" s="13" t="s">
        <v>103</v>
      </c>
      <c r="C153" s="14">
        <f>1+1</f>
        <v>2</v>
      </c>
      <c r="D153" s="14"/>
      <c r="E153" s="14"/>
      <c r="F153" s="15"/>
    </row>
    <row r="154" spans="1:6" s="5" customFormat="1" ht="9.75" customHeight="1">
      <c r="A154" s="12" t="s">
        <v>294</v>
      </c>
      <c r="B154" s="13" t="s">
        <v>84</v>
      </c>
      <c r="C154" s="14">
        <v>2</v>
      </c>
      <c r="D154" s="14"/>
      <c r="E154" s="14"/>
      <c r="F154" s="15"/>
    </row>
    <row r="155" spans="1:6" s="5" customFormat="1" ht="9.75" customHeight="1">
      <c r="A155" s="12" t="s">
        <v>152</v>
      </c>
      <c r="B155" s="13" t="s">
        <v>84</v>
      </c>
      <c r="C155" s="14">
        <v>2</v>
      </c>
      <c r="D155" s="14"/>
      <c r="E155" s="14"/>
      <c r="F155" s="15"/>
    </row>
    <row r="156" spans="1:6" s="5" customFormat="1" ht="9.75" customHeight="1">
      <c r="A156" s="12" t="s">
        <v>270</v>
      </c>
      <c r="B156" s="13" t="s">
        <v>161</v>
      </c>
      <c r="C156" s="14">
        <v>2</v>
      </c>
      <c r="D156" s="14"/>
      <c r="E156" s="14"/>
      <c r="F156" s="15"/>
    </row>
    <row r="157" spans="1:6" s="5" customFormat="1" ht="9.75" customHeight="1">
      <c r="A157" s="12" t="s">
        <v>304</v>
      </c>
      <c r="B157" s="13" t="s">
        <v>23</v>
      </c>
      <c r="C157" s="14">
        <v>2</v>
      </c>
      <c r="D157" s="14"/>
      <c r="E157" s="14"/>
      <c r="F157" s="15"/>
    </row>
    <row r="158" spans="1:6" s="5" customFormat="1" ht="9.75" customHeight="1">
      <c r="A158" s="12" t="s">
        <v>101</v>
      </c>
      <c r="B158" s="13" t="s">
        <v>27</v>
      </c>
      <c r="C158" s="14">
        <v>2</v>
      </c>
      <c r="D158" s="14">
        <v>1</v>
      </c>
      <c r="E158" s="14"/>
      <c r="F158" s="15"/>
    </row>
    <row r="159" spans="1:6" s="5" customFormat="1" ht="9.75" customHeight="1">
      <c r="A159" s="12" t="s">
        <v>106</v>
      </c>
      <c r="B159" s="13" t="s">
        <v>51</v>
      </c>
      <c r="C159" s="14">
        <v>2</v>
      </c>
      <c r="D159" s="14"/>
      <c r="E159" s="14"/>
      <c r="F159" s="15"/>
    </row>
    <row r="160" spans="1:6" s="5" customFormat="1" ht="9.75" customHeight="1">
      <c r="A160" s="12" t="s">
        <v>102</v>
      </c>
      <c r="B160" s="13" t="s">
        <v>254</v>
      </c>
      <c r="C160" s="14">
        <v>1</v>
      </c>
      <c r="D160" s="14">
        <v>1</v>
      </c>
      <c r="E160" s="14"/>
      <c r="F160" s="15"/>
    </row>
    <row r="161" spans="1:6" s="5" customFormat="1" ht="9.75" customHeight="1">
      <c r="A161" s="12" t="s">
        <v>185</v>
      </c>
      <c r="B161" s="13" t="s">
        <v>79</v>
      </c>
      <c r="C161" s="14">
        <v>1</v>
      </c>
      <c r="D161" s="14"/>
      <c r="E161" s="14"/>
      <c r="F161" s="15"/>
    </row>
    <row r="162" spans="1:6" s="5" customFormat="1" ht="9.75" customHeight="1">
      <c r="A162" s="12" t="s">
        <v>199</v>
      </c>
      <c r="B162" s="13" t="s">
        <v>79</v>
      </c>
      <c r="C162" s="14">
        <f>1</f>
        <v>1</v>
      </c>
      <c r="D162" s="14"/>
      <c r="E162" s="14"/>
      <c r="F162" s="15"/>
    </row>
    <row r="163" spans="1:6" s="5" customFormat="1" ht="9.75" customHeight="1">
      <c r="A163" s="12" t="s">
        <v>296</v>
      </c>
      <c r="B163" s="13" t="s">
        <v>103</v>
      </c>
      <c r="C163" s="14">
        <v>1</v>
      </c>
      <c r="D163" s="14"/>
      <c r="E163" s="14"/>
      <c r="F163" s="15"/>
    </row>
    <row r="164" spans="1:6" s="5" customFormat="1" ht="9.75" customHeight="1">
      <c r="A164" s="12" t="s">
        <v>105</v>
      </c>
      <c r="B164" s="13" t="s">
        <v>103</v>
      </c>
      <c r="C164" s="14">
        <v>1</v>
      </c>
      <c r="D164" s="14"/>
      <c r="E164" s="14"/>
      <c r="F164" s="15"/>
    </row>
    <row r="165" spans="1:6" s="5" customFormat="1" ht="9.75" customHeight="1">
      <c r="A165" s="12" t="s">
        <v>160</v>
      </c>
      <c r="B165" s="13" t="s">
        <v>103</v>
      </c>
      <c r="C165" s="14">
        <f>1</f>
        <v>1</v>
      </c>
      <c r="D165" s="14"/>
      <c r="E165" s="14"/>
      <c r="F165" s="15"/>
    </row>
    <row r="166" spans="1:6" s="5" customFormat="1" ht="9.75" customHeight="1">
      <c r="A166" s="12" t="s">
        <v>159</v>
      </c>
      <c r="B166" s="13" t="s">
        <v>103</v>
      </c>
      <c r="C166" s="14">
        <f>1</f>
        <v>1</v>
      </c>
      <c r="D166" s="14"/>
      <c r="E166" s="14"/>
      <c r="F166" s="15"/>
    </row>
    <row r="167" spans="1:6" s="5" customFormat="1" ht="9.75" customHeight="1">
      <c r="A167" s="12" t="s">
        <v>177</v>
      </c>
      <c r="B167" s="13" t="s">
        <v>43</v>
      </c>
      <c r="C167" s="14">
        <f>1</f>
        <v>1</v>
      </c>
      <c r="D167" s="14"/>
      <c r="E167" s="14"/>
      <c r="F167" s="15"/>
    </row>
    <row r="168" spans="1:6" s="5" customFormat="1" ht="9.75" customHeight="1">
      <c r="A168" s="12" t="s">
        <v>111</v>
      </c>
      <c r="B168" s="13" t="s">
        <v>43</v>
      </c>
      <c r="C168" s="14">
        <v>1</v>
      </c>
      <c r="D168" s="14"/>
      <c r="E168" s="14"/>
      <c r="F168" s="15"/>
    </row>
    <row r="169" spans="1:6" s="5" customFormat="1" ht="9.75" customHeight="1">
      <c r="A169" s="12" t="s">
        <v>153</v>
      </c>
      <c r="B169" s="13" t="s">
        <v>84</v>
      </c>
      <c r="C169" s="14">
        <f>1</f>
        <v>1</v>
      </c>
      <c r="D169" s="14"/>
      <c r="E169" s="14"/>
      <c r="F169" s="15"/>
    </row>
    <row r="170" spans="1:6" s="5" customFormat="1" ht="9.75" customHeight="1">
      <c r="A170" s="12" t="s">
        <v>155</v>
      </c>
      <c r="B170" s="13" t="s">
        <v>84</v>
      </c>
      <c r="C170" s="14">
        <f>1</f>
        <v>1</v>
      </c>
      <c r="D170" s="14"/>
      <c r="E170" s="14"/>
      <c r="F170" s="15"/>
    </row>
    <row r="171" spans="1:6" s="5" customFormat="1" ht="9.75" customHeight="1">
      <c r="A171" s="12" t="s">
        <v>264</v>
      </c>
      <c r="B171" s="13" t="s">
        <v>84</v>
      </c>
      <c r="C171" s="14">
        <v>1</v>
      </c>
      <c r="D171" s="14"/>
      <c r="E171" s="14"/>
      <c r="F171" s="15"/>
    </row>
    <row r="172" spans="1:6" s="5" customFormat="1" ht="9.75" customHeight="1">
      <c r="A172" s="12" t="s">
        <v>265</v>
      </c>
      <c r="B172" s="13" t="s">
        <v>84</v>
      </c>
      <c r="C172" s="14">
        <v>1</v>
      </c>
      <c r="D172" s="14"/>
      <c r="E172" s="14"/>
      <c r="F172" s="15"/>
    </row>
    <row r="173" spans="1:6" s="5" customFormat="1" ht="9.75" customHeight="1">
      <c r="A173" s="12" t="s">
        <v>112</v>
      </c>
      <c r="B173" s="13" t="s">
        <v>84</v>
      </c>
      <c r="C173" s="14">
        <v>1</v>
      </c>
      <c r="D173" s="14"/>
      <c r="E173" s="14"/>
      <c r="F173" s="15"/>
    </row>
    <row r="174" spans="1:6" s="5" customFormat="1" ht="9.75" customHeight="1">
      <c r="A174" s="12" t="s">
        <v>200</v>
      </c>
      <c r="B174" s="13" t="s">
        <v>161</v>
      </c>
      <c r="C174" s="14">
        <f>1</f>
        <v>1</v>
      </c>
      <c r="D174" s="14"/>
      <c r="E174" s="14"/>
      <c r="F174" s="15"/>
    </row>
    <row r="175" spans="1:6" s="5" customFormat="1" ht="9.75" customHeight="1">
      <c r="A175" s="12" t="s">
        <v>202</v>
      </c>
      <c r="B175" s="13" t="s">
        <v>161</v>
      </c>
      <c r="C175" s="14">
        <f>1</f>
        <v>1</v>
      </c>
      <c r="D175" s="14"/>
      <c r="E175" s="14"/>
      <c r="F175" s="15"/>
    </row>
    <row r="176" spans="1:6" s="5" customFormat="1" ht="9.75" customHeight="1">
      <c r="A176" s="12" t="s">
        <v>201</v>
      </c>
      <c r="B176" s="13" t="s">
        <v>161</v>
      </c>
      <c r="C176" s="14">
        <f>1</f>
        <v>1</v>
      </c>
      <c r="D176" s="14"/>
      <c r="E176" s="14"/>
      <c r="F176" s="15"/>
    </row>
    <row r="177" spans="1:6" s="5" customFormat="1" ht="9.75" customHeight="1">
      <c r="A177" s="12" t="s">
        <v>33</v>
      </c>
      <c r="B177" s="13" t="s">
        <v>23</v>
      </c>
      <c r="C177" s="14">
        <v>1</v>
      </c>
      <c r="D177" s="14">
        <v>1</v>
      </c>
      <c r="E177" s="14"/>
      <c r="F177" s="15"/>
    </row>
    <row r="178" spans="1:6" s="5" customFormat="1" ht="9.75" customHeight="1">
      <c r="A178" s="12" t="s">
        <v>107</v>
      </c>
      <c r="B178" s="13" t="s">
        <v>51</v>
      </c>
      <c r="C178" s="14">
        <v>1</v>
      </c>
      <c r="D178" s="14"/>
      <c r="E178" s="14"/>
      <c r="F178" s="15"/>
    </row>
    <row r="179" spans="1:6" s="5" customFormat="1" ht="9.75" customHeight="1">
      <c r="A179" s="12" t="s">
        <v>108</v>
      </c>
      <c r="B179" s="13" t="s">
        <v>51</v>
      </c>
      <c r="C179" s="14">
        <v>1</v>
      </c>
      <c r="D179" s="14">
        <v>1</v>
      </c>
      <c r="E179" s="14"/>
      <c r="F179" s="15"/>
    </row>
    <row r="180" spans="1:6" s="5" customFormat="1" ht="9.75" customHeight="1">
      <c r="A180" s="12" t="s">
        <v>214</v>
      </c>
      <c r="B180" s="13" t="s">
        <v>30</v>
      </c>
      <c r="C180" s="14">
        <f>1</f>
        <v>1</v>
      </c>
      <c r="D180" s="14"/>
      <c r="E180" s="14"/>
      <c r="F180" s="15"/>
    </row>
    <row r="181" spans="1:6" s="5" customFormat="1" ht="9.75" customHeight="1">
      <c r="A181" s="12" t="s">
        <v>99</v>
      </c>
      <c r="B181" s="13" t="s">
        <v>30</v>
      </c>
      <c r="C181" s="14">
        <v>1</v>
      </c>
      <c r="D181" s="14">
        <f>1</f>
        <v>1</v>
      </c>
      <c r="E181" s="14"/>
      <c r="F181" s="15"/>
    </row>
    <row r="182" spans="1:6" s="5" customFormat="1" ht="9.75" customHeight="1">
      <c r="A182" s="12" t="s">
        <v>266</v>
      </c>
      <c r="B182" s="13" t="s">
        <v>15</v>
      </c>
      <c r="C182" s="14">
        <v>1</v>
      </c>
      <c r="D182" s="14"/>
      <c r="E182" s="14"/>
      <c r="F182" s="15"/>
    </row>
    <row r="183" spans="1:6" s="5" customFormat="1" ht="9.75" customHeight="1">
      <c r="A183" s="12" t="s">
        <v>298</v>
      </c>
      <c r="B183" s="13" t="s">
        <v>15</v>
      </c>
      <c r="C183" s="14">
        <v>1</v>
      </c>
      <c r="D183" s="14"/>
      <c r="E183" s="14"/>
      <c r="F183" s="15"/>
    </row>
    <row r="184" spans="1:6" s="5" customFormat="1" ht="9.75" customHeight="1">
      <c r="A184" s="12" t="s">
        <v>163</v>
      </c>
      <c r="B184" s="13" t="s">
        <v>15</v>
      </c>
      <c r="C184" s="14">
        <f>1</f>
        <v>1</v>
      </c>
      <c r="D184" s="14"/>
      <c r="E184" s="14"/>
      <c r="F184" s="15"/>
    </row>
    <row r="185" spans="1:6" s="5" customFormat="1" ht="9.75" customHeight="1">
      <c r="A185" s="12" t="s">
        <v>217</v>
      </c>
      <c r="B185" s="13" t="s">
        <v>184</v>
      </c>
      <c r="C185" s="14">
        <f>1</f>
        <v>1</v>
      </c>
      <c r="D185" s="14"/>
      <c r="E185" s="14"/>
      <c r="F185" s="15"/>
    </row>
    <row r="186" spans="1:6" s="5" customFormat="1" ht="9.75" customHeight="1">
      <c r="A186" s="12" t="s">
        <v>303</v>
      </c>
      <c r="B186" s="13" t="s">
        <v>184</v>
      </c>
      <c r="C186" s="14">
        <v>1</v>
      </c>
      <c r="D186" s="14">
        <v>1</v>
      </c>
      <c r="E186" s="14"/>
      <c r="F186" s="15"/>
    </row>
    <row r="187" spans="1:6" s="5" customFormat="1" ht="9.75" customHeight="1">
      <c r="A187" s="12" t="s">
        <v>216</v>
      </c>
      <c r="B187" s="13" t="s">
        <v>184</v>
      </c>
      <c r="C187" s="14">
        <f>1</f>
        <v>1</v>
      </c>
      <c r="D187" s="14"/>
      <c r="E187" s="14"/>
      <c r="F187" s="15"/>
    </row>
    <row r="188" spans="1:6" s="5" customFormat="1" ht="9.75" customHeight="1">
      <c r="A188" s="12" t="s">
        <v>300</v>
      </c>
      <c r="B188" s="13" t="s">
        <v>254</v>
      </c>
      <c r="C188" s="14"/>
      <c r="D188" s="14">
        <v>1</v>
      </c>
      <c r="E188" s="14"/>
      <c r="F188" s="15"/>
    </row>
    <row r="189" spans="1:6" s="5" customFormat="1" ht="9.75" customHeight="1">
      <c r="A189" s="12" t="s">
        <v>174</v>
      </c>
      <c r="B189" s="13" t="s">
        <v>254</v>
      </c>
      <c r="C189" s="14"/>
      <c r="D189" s="14">
        <f>1</f>
        <v>1</v>
      </c>
      <c r="E189" s="14"/>
      <c r="F189" s="15"/>
    </row>
    <row r="190" spans="1:6" s="5" customFormat="1" ht="9.75" customHeight="1">
      <c r="A190" s="12" t="s">
        <v>175</v>
      </c>
      <c r="B190" s="13" t="s">
        <v>254</v>
      </c>
      <c r="C190" s="14"/>
      <c r="D190" s="14">
        <f>1</f>
        <v>1</v>
      </c>
      <c r="E190" s="14"/>
      <c r="F190" s="15"/>
    </row>
    <row r="191" spans="1:6" s="5" customFormat="1" ht="9.75" customHeight="1">
      <c r="A191" s="12" t="s">
        <v>198</v>
      </c>
      <c r="B191" s="13" t="s">
        <v>79</v>
      </c>
      <c r="C191" s="14"/>
      <c r="D191" s="14">
        <f>1</f>
        <v>1</v>
      </c>
      <c r="E191" s="14"/>
      <c r="F191" s="15"/>
    </row>
    <row r="192" spans="1:6" s="5" customFormat="1" ht="9.75" customHeight="1">
      <c r="A192" s="12" t="s">
        <v>267</v>
      </c>
      <c r="B192" s="13" t="s">
        <v>79</v>
      </c>
      <c r="C192" s="14"/>
      <c r="D192" s="14">
        <v>1</v>
      </c>
      <c r="E192" s="14"/>
      <c r="F192" s="15"/>
    </row>
    <row r="193" spans="1:6" s="5" customFormat="1" ht="9.75" customHeight="1">
      <c r="A193" s="12" t="s">
        <v>268</v>
      </c>
      <c r="B193" s="13" t="s">
        <v>79</v>
      </c>
      <c r="C193" s="14"/>
      <c r="D193" s="14">
        <v>1</v>
      </c>
      <c r="E193" s="14"/>
      <c r="F193" s="15"/>
    </row>
    <row r="194" spans="1:6" s="5" customFormat="1" ht="9.75" customHeight="1">
      <c r="A194" s="12" t="s">
        <v>269</v>
      </c>
      <c r="B194" s="13" t="s">
        <v>79</v>
      </c>
      <c r="C194" s="14"/>
      <c r="D194" s="14">
        <v>1</v>
      </c>
      <c r="E194" s="14"/>
      <c r="F194" s="15"/>
    </row>
    <row r="195" spans="1:6" s="5" customFormat="1" ht="9.75" customHeight="1">
      <c r="A195" s="12" t="s">
        <v>295</v>
      </c>
      <c r="B195" s="13" t="s">
        <v>103</v>
      </c>
      <c r="C195" s="14"/>
      <c r="D195" s="14">
        <v>1</v>
      </c>
      <c r="E195" s="14"/>
      <c r="F195" s="15"/>
    </row>
    <row r="196" spans="1:6" s="5" customFormat="1" ht="9.75" customHeight="1">
      <c r="A196" s="12" t="s">
        <v>110</v>
      </c>
      <c r="B196" s="13" t="s">
        <v>43</v>
      </c>
      <c r="C196" s="14"/>
      <c r="D196" s="14">
        <v>1</v>
      </c>
      <c r="E196" s="14"/>
      <c r="F196" s="15"/>
    </row>
    <row r="197" spans="1:6" s="5" customFormat="1" ht="9.75" customHeight="1">
      <c r="A197" s="12" t="s">
        <v>176</v>
      </c>
      <c r="B197" s="13" t="s">
        <v>43</v>
      </c>
      <c r="C197" s="14"/>
      <c r="D197" s="14"/>
      <c r="E197" s="14">
        <f>1</f>
        <v>1</v>
      </c>
      <c r="F197" s="15" t="s">
        <v>143</v>
      </c>
    </row>
    <row r="198" spans="1:6" s="5" customFormat="1" ht="9.75" customHeight="1">
      <c r="A198" s="12" t="s">
        <v>154</v>
      </c>
      <c r="B198" s="13" t="s">
        <v>84</v>
      </c>
      <c r="C198" s="14"/>
      <c r="D198" s="14">
        <f>1</f>
        <v>1</v>
      </c>
      <c r="E198" s="14"/>
      <c r="F198" s="15"/>
    </row>
    <row r="199" spans="1:6" s="5" customFormat="1" ht="9.75" customHeight="1">
      <c r="A199" s="12" t="s">
        <v>257</v>
      </c>
      <c r="B199" s="13" t="s">
        <v>23</v>
      </c>
      <c r="C199" s="14"/>
      <c r="D199" s="14">
        <v>1</v>
      </c>
      <c r="E199" s="14"/>
      <c r="F199" s="15"/>
    </row>
    <row r="200" spans="1:6" s="5" customFormat="1" ht="9.75" customHeight="1">
      <c r="A200" s="12" t="s">
        <v>156</v>
      </c>
      <c r="B200" s="13" t="s">
        <v>23</v>
      </c>
      <c r="C200" s="14"/>
      <c r="D200" s="14">
        <f>1</f>
        <v>1</v>
      </c>
      <c r="E200" s="14"/>
      <c r="F200" s="15"/>
    </row>
    <row r="201" spans="1:6" s="5" customFormat="1" ht="9.75" customHeight="1">
      <c r="A201" s="12" t="s">
        <v>301</v>
      </c>
      <c r="B201" s="13" t="s">
        <v>23</v>
      </c>
      <c r="C201" s="14"/>
      <c r="D201" s="14">
        <v>1</v>
      </c>
      <c r="E201" s="14"/>
      <c r="F201" s="15"/>
    </row>
    <row r="202" spans="1:6" s="5" customFormat="1" ht="9.75" customHeight="1">
      <c r="A202" s="12" t="s">
        <v>302</v>
      </c>
      <c r="B202" s="13" t="s">
        <v>23</v>
      </c>
      <c r="C202" s="14"/>
      <c r="D202" s="14">
        <v>1</v>
      </c>
      <c r="E202" s="14"/>
      <c r="F202" s="15"/>
    </row>
    <row r="203" spans="1:6" s="5" customFormat="1" ht="9.75" customHeight="1">
      <c r="A203" s="12" t="s">
        <v>189</v>
      </c>
      <c r="B203" s="13" t="s">
        <v>27</v>
      </c>
      <c r="C203" s="14"/>
      <c r="D203" s="14">
        <f>1</f>
        <v>1</v>
      </c>
      <c r="E203" s="14"/>
      <c r="F203" s="15"/>
    </row>
    <row r="204" spans="1:6" s="5" customFormat="1" ht="9.75" customHeight="1">
      <c r="A204" s="12" t="s">
        <v>191</v>
      </c>
      <c r="B204" s="13" t="s">
        <v>27</v>
      </c>
      <c r="C204" s="14"/>
      <c r="D204" s="14">
        <f>1</f>
        <v>1</v>
      </c>
      <c r="E204" s="14"/>
      <c r="F204" s="15"/>
    </row>
    <row r="205" spans="1:6" s="5" customFormat="1" ht="9.75" customHeight="1">
      <c r="A205" s="12" t="s">
        <v>190</v>
      </c>
      <c r="B205" s="13" t="s">
        <v>27</v>
      </c>
      <c r="C205" s="14"/>
      <c r="D205" s="14">
        <f>1</f>
        <v>1</v>
      </c>
      <c r="E205" s="14"/>
      <c r="F205" s="15"/>
    </row>
    <row r="206" spans="1:6" s="5" customFormat="1" ht="9.75" customHeight="1">
      <c r="A206" s="12" t="s">
        <v>256</v>
      </c>
      <c r="B206" s="13" t="s">
        <v>51</v>
      </c>
      <c r="C206" s="14"/>
      <c r="D206" s="14">
        <v>1</v>
      </c>
      <c r="E206" s="14"/>
      <c r="F206" s="15"/>
    </row>
    <row r="207" spans="1:6" s="5" customFormat="1" ht="9.75" customHeight="1">
      <c r="A207" s="12" t="s">
        <v>157</v>
      </c>
      <c r="B207" s="13" t="s">
        <v>51</v>
      </c>
      <c r="C207" s="14"/>
      <c r="D207" s="14">
        <f>1</f>
        <v>1</v>
      </c>
      <c r="E207" s="14"/>
      <c r="F207" s="15"/>
    </row>
    <row r="208" spans="1:6" s="5" customFormat="1" ht="9.75" customHeight="1">
      <c r="A208" s="12" t="s">
        <v>195</v>
      </c>
      <c r="B208" s="13" t="s">
        <v>30</v>
      </c>
      <c r="C208" s="14"/>
      <c r="D208" s="14">
        <f>1</f>
        <v>1</v>
      </c>
      <c r="E208" s="14"/>
      <c r="F208" s="15"/>
    </row>
    <row r="209" spans="1:6" s="5" customFormat="1" ht="9.75" customHeight="1">
      <c r="A209" s="12" t="s">
        <v>215</v>
      </c>
      <c r="B209" s="13" t="s">
        <v>30</v>
      </c>
      <c r="C209" s="14"/>
      <c r="D209" s="14">
        <f>1</f>
        <v>1</v>
      </c>
      <c r="E209" s="14"/>
      <c r="F209" s="15"/>
    </row>
    <row r="210" spans="1:6" s="5" customFormat="1" ht="9.75" customHeight="1">
      <c r="A210" s="12" t="s">
        <v>196</v>
      </c>
      <c r="B210" s="13" t="s">
        <v>30</v>
      </c>
      <c r="C210" s="14"/>
      <c r="D210" s="14">
        <f>1</f>
        <v>1</v>
      </c>
      <c r="E210" s="14"/>
      <c r="F210" s="15"/>
    </row>
    <row r="211" spans="1:6" s="5" customFormat="1" ht="9.75" customHeight="1">
      <c r="A211" s="12" t="s">
        <v>197</v>
      </c>
      <c r="B211" s="13" t="s">
        <v>30</v>
      </c>
      <c r="C211" s="14"/>
      <c r="D211" s="14">
        <f>1</f>
        <v>1</v>
      </c>
      <c r="E211" s="14"/>
      <c r="F211" s="15"/>
    </row>
    <row r="212" spans="1:6" s="5" customFormat="1" ht="9.75" customHeight="1">
      <c r="A212" s="12" t="s">
        <v>297</v>
      </c>
      <c r="B212" s="13" t="s">
        <v>15</v>
      </c>
      <c r="C212" s="14"/>
      <c r="D212" s="14">
        <v>1</v>
      </c>
      <c r="E212" s="14"/>
      <c r="F212" s="15"/>
    </row>
    <row r="213" spans="1:6" s="5" customFormat="1" ht="9.75" customHeight="1">
      <c r="A213" s="12" t="s">
        <v>299</v>
      </c>
      <c r="B213" s="13" t="s">
        <v>15</v>
      </c>
      <c r="C213" s="14"/>
      <c r="D213" s="14">
        <v>1</v>
      </c>
      <c r="E213" s="14"/>
      <c r="F213" s="15"/>
    </row>
    <row r="214" spans="1:6" s="5" customFormat="1" ht="9.75" customHeight="1">
      <c r="A214" s="12" t="s">
        <v>115</v>
      </c>
      <c r="B214" s="13" t="s">
        <v>15</v>
      </c>
      <c r="C214" s="14"/>
      <c r="D214" s="14">
        <v>1</v>
      </c>
      <c r="E214" s="14"/>
      <c r="F214" s="15"/>
    </row>
    <row r="215" spans="1:6" s="5" customFormat="1" ht="9.75" customHeight="1">
      <c r="A215" s="12" t="s">
        <v>162</v>
      </c>
      <c r="B215" s="13" t="s">
        <v>15</v>
      </c>
      <c r="C215" s="14"/>
      <c r="D215" s="14">
        <f>1</f>
        <v>1</v>
      </c>
      <c r="E215" s="14"/>
      <c r="F215" s="15"/>
    </row>
    <row r="216" spans="1:6" s="5" customFormat="1" ht="9.75" customHeight="1">
      <c r="A216" s="12" t="s">
        <v>185</v>
      </c>
      <c r="B216" s="13" t="s">
        <v>184</v>
      </c>
      <c r="C216" s="14"/>
      <c r="D216" s="14">
        <f>1</f>
        <v>1</v>
      </c>
      <c r="E216" s="14"/>
      <c r="F216" s="15"/>
    </row>
    <row r="217" spans="1:6" s="5" customFormat="1" ht="9.75" customHeight="1">
      <c r="A217" s="12" t="s">
        <v>186</v>
      </c>
      <c r="B217" s="13" t="s">
        <v>184</v>
      </c>
      <c r="C217" s="14"/>
      <c r="D217" s="14"/>
      <c r="E217" s="14">
        <f>1</f>
        <v>1</v>
      </c>
      <c r="F217" s="15" t="s">
        <v>143</v>
      </c>
    </row>
    <row r="218" spans="1:6" s="5" customFormat="1" ht="9.75" customHeight="1">
      <c r="A218" s="12" t="s">
        <v>187</v>
      </c>
      <c r="B218" s="13" t="s">
        <v>184</v>
      </c>
      <c r="C218" s="14"/>
      <c r="D218" s="14">
        <f>1</f>
        <v>1</v>
      </c>
      <c r="E218" s="14"/>
      <c r="F218" s="15"/>
    </row>
    <row r="219" spans="1:6" s="5" customFormat="1" ht="9.75" customHeight="1">
      <c r="A219" s="12"/>
      <c r="B219" s="13"/>
      <c r="C219" s="14"/>
      <c r="D219" s="14"/>
      <c r="E219" s="14"/>
      <c r="F219" s="15"/>
    </row>
    <row r="220" spans="1:6" s="5" customFormat="1" ht="9.75" customHeight="1" thickBot="1">
      <c r="A220" s="37" t="s">
        <v>116</v>
      </c>
      <c r="B220" s="37"/>
      <c r="C220" s="37"/>
      <c r="D220" s="37"/>
      <c r="E220" s="37"/>
      <c r="F220" s="37"/>
    </row>
    <row r="221" spans="1:6" s="8" customFormat="1" ht="9.75" customHeight="1" thickTop="1">
      <c r="A221" s="9" t="s">
        <v>10</v>
      </c>
      <c r="B221" s="10" t="s">
        <v>0</v>
      </c>
      <c r="C221" s="10" t="s">
        <v>11</v>
      </c>
      <c r="D221" s="10" t="s">
        <v>12</v>
      </c>
      <c r="E221" s="10" t="s">
        <v>13</v>
      </c>
      <c r="F221" s="18" t="s">
        <v>14</v>
      </c>
    </row>
    <row r="222" spans="1:6" s="5" customFormat="1" ht="9.75" customHeight="1">
      <c r="A222" s="53" t="s">
        <v>125</v>
      </c>
      <c r="B222" s="13" t="s">
        <v>103</v>
      </c>
      <c r="C222" s="54">
        <f>1+4</f>
        <v>5</v>
      </c>
      <c r="D222" s="54"/>
      <c r="E222" s="54"/>
      <c r="F222" s="55"/>
    </row>
    <row r="223" spans="1:6" s="5" customFormat="1" ht="9.75" customHeight="1">
      <c r="A223" s="53" t="s">
        <v>126</v>
      </c>
      <c r="B223" s="13" t="s">
        <v>84</v>
      </c>
      <c r="C223" s="54">
        <v>4</v>
      </c>
      <c r="D223" s="54">
        <v>1</v>
      </c>
      <c r="E223" s="54"/>
      <c r="F223" s="55"/>
    </row>
    <row r="224" spans="1:6" s="5" customFormat="1" ht="9.75" customHeight="1">
      <c r="A224" s="53" t="s">
        <v>127</v>
      </c>
      <c r="B224" s="13" t="s">
        <v>23</v>
      </c>
      <c r="C224" s="54">
        <v>2</v>
      </c>
      <c r="D224" s="54"/>
      <c r="E224" s="54"/>
      <c r="F224" s="55"/>
    </row>
    <row r="225" spans="1:6" s="5" customFormat="1" ht="9.75" customHeight="1">
      <c r="A225" s="53" t="s">
        <v>124</v>
      </c>
      <c r="B225" s="13" t="s">
        <v>103</v>
      </c>
      <c r="C225" s="54">
        <v>2</v>
      </c>
      <c r="D225" s="54">
        <v>2</v>
      </c>
      <c r="E225" s="54"/>
      <c r="F225" s="55"/>
    </row>
    <row r="226" spans="1:6" s="5" customFormat="1" ht="9.75" customHeight="1">
      <c r="A226" s="53" t="s">
        <v>179</v>
      </c>
      <c r="B226" s="13" t="s">
        <v>76</v>
      </c>
      <c r="C226" s="54">
        <v>2</v>
      </c>
      <c r="D226" s="54"/>
      <c r="E226" s="54"/>
      <c r="F226" s="55"/>
    </row>
    <row r="227" spans="1:6" s="5" customFormat="1" ht="9.75" customHeight="1">
      <c r="A227" s="53" t="s">
        <v>164</v>
      </c>
      <c r="B227" s="13" t="s">
        <v>84</v>
      </c>
      <c r="C227" s="54">
        <v>2</v>
      </c>
      <c r="D227" s="54"/>
      <c r="E227" s="54"/>
      <c r="F227" s="55"/>
    </row>
    <row r="228" spans="1:6" s="5" customFormat="1" ht="9.75" customHeight="1">
      <c r="A228" s="53" t="s">
        <v>165</v>
      </c>
      <c r="B228" s="13" t="s">
        <v>103</v>
      </c>
      <c r="C228" s="54">
        <v>2</v>
      </c>
      <c r="D228" s="54">
        <v>1</v>
      </c>
      <c r="E228" s="54"/>
      <c r="F228" s="55"/>
    </row>
    <row r="229" spans="1:6" s="5" customFormat="1" ht="9.75" customHeight="1">
      <c r="A229" s="53" t="s">
        <v>171</v>
      </c>
      <c r="B229" s="13" t="s">
        <v>169</v>
      </c>
      <c r="C229" s="54">
        <f>2</f>
        <v>2</v>
      </c>
      <c r="D229" s="54"/>
      <c r="E229" s="54"/>
      <c r="F229" s="55"/>
    </row>
    <row r="230" spans="1:6" s="5" customFormat="1" ht="9.75" customHeight="1">
      <c r="A230" s="12" t="s">
        <v>180</v>
      </c>
      <c r="B230" s="13" t="s">
        <v>76</v>
      </c>
      <c r="C230" s="14">
        <v>2</v>
      </c>
      <c r="D230" s="14"/>
      <c r="E230" s="14"/>
      <c r="F230" s="15"/>
    </row>
    <row r="231" spans="1:6" s="5" customFormat="1" ht="9.75" customHeight="1">
      <c r="A231" s="12" t="s">
        <v>128</v>
      </c>
      <c r="B231" s="13" t="s">
        <v>23</v>
      </c>
      <c r="C231" s="14">
        <f>1+1</f>
        <v>2</v>
      </c>
      <c r="D231" s="14">
        <v>1</v>
      </c>
      <c r="E231" s="14"/>
      <c r="F231" s="15"/>
    </row>
    <row r="232" spans="1:6" s="5" customFormat="1" ht="9.75" customHeight="1">
      <c r="A232" s="12" t="s">
        <v>123</v>
      </c>
      <c r="B232" s="13" t="s">
        <v>103</v>
      </c>
      <c r="C232" s="14">
        <v>2</v>
      </c>
      <c r="D232" s="14"/>
      <c r="E232" s="14"/>
      <c r="F232" s="15"/>
    </row>
    <row r="233" spans="1:6" s="5" customFormat="1" ht="9.75" customHeight="1">
      <c r="A233" s="12" t="s">
        <v>307</v>
      </c>
      <c r="B233" s="13" t="s">
        <v>76</v>
      </c>
      <c r="C233" s="14">
        <v>2</v>
      </c>
      <c r="D233" s="14">
        <v>1</v>
      </c>
      <c r="E233" s="14"/>
      <c r="F233" s="15"/>
    </row>
    <row r="234" spans="1:6" s="5" customFormat="1" ht="9.75" customHeight="1">
      <c r="A234" s="12" t="s">
        <v>182</v>
      </c>
      <c r="B234" s="13" t="s">
        <v>76</v>
      </c>
      <c r="C234" s="14">
        <v>2</v>
      </c>
      <c r="D234" s="14">
        <f>1</f>
        <v>1</v>
      </c>
      <c r="E234" s="14"/>
      <c r="F234" s="15"/>
    </row>
    <row r="235" spans="1:6" s="5" customFormat="1" ht="9.75" customHeight="1">
      <c r="A235" s="12" t="s">
        <v>122</v>
      </c>
      <c r="B235" s="13" t="s">
        <v>51</v>
      </c>
      <c r="C235" s="14">
        <v>2</v>
      </c>
      <c r="D235" s="14"/>
      <c r="E235" s="14"/>
      <c r="F235" s="15"/>
    </row>
    <row r="236" spans="1:6" s="5" customFormat="1" ht="9.75" customHeight="1">
      <c r="A236" s="12" t="s">
        <v>178</v>
      </c>
      <c r="B236" s="13" t="s">
        <v>43</v>
      </c>
      <c r="C236" s="14">
        <f>1</f>
        <v>1</v>
      </c>
      <c r="D236" s="14"/>
      <c r="E236" s="14"/>
      <c r="F236" s="15"/>
    </row>
    <row r="237" spans="1:6" s="5" customFormat="1" ht="9.75" customHeight="1">
      <c r="A237" s="12" t="s">
        <v>260</v>
      </c>
      <c r="B237" s="13" t="s">
        <v>23</v>
      </c>
      <c r="C237" s="14">
        <v>1</v>
      </c>
      <c r="D237" s="14"/>
      <c r="E237" s="14"/>
      <c r="F237" s="15"/>
    </row>
    <row r="238" spans="1:6" s="5" customFormat="1" ht="9.75" customHeight="1">
      <c r="A238" s="12" t="s">
        <v>120</v>
      </c>
      <c r="B238" s="13" t="s">
        <v>51</v>
      </c>
      <c r="C238" s="14">
        <v>1</v>
      </c>
      <c r="D238" s="14"/>
      <c r="E238" s="14"/>
      <c r="F238" s="15"/>
    </row>
    <row r="239" spans="1:6" s="5" customFormat="1" ht="9.75" customHeight="1">
      <c r="A239" s="12" t="s">
        <v>117</v>
      </c>
      <c r="B239" s="13" t="s">
        <v>76</v>
      </c>
      <c r="C239" s="14">
        <v>1</v>
      </c>
      <c r="D239" s="14"/>
      <c r="E239" s="14"/>
      <c r="F239" s="15"/>
    </row>
    <row r="240" spans="1:6" s="5" customFormat="1" ht="9.75" customHeight="1">
      <c r="A240" s="12" t="s">
        <v>263</v>
      </c>
      <c r="B240" s="13" t="s">
        <v>84</v>
      </c>
      <c r="C240" s="14">
        <v>1</v>
      </c>
      <c r="D240" s="14"/>
      <c r="E240" s="14"/>
      <c r="F240" s="15"/>
    </row>
    <row r="241" spans="1:6" s="5" customFormat="1" ht="9.75" customHeight="1">
      <c r="A241" s="12" t="s">
        <v>166</v>
      </c>
      <c r="B241" s="13" t="s">
        <v>103</v>
      </c>
      <c r="C241" s="14">
        <f>1</f>
        <v>1</v>
      </c>
      <c r="D241" s="14"/>
      <c r="E241" s="14"/>
      <c r="F241" s="15"/>
    </row>
    <row r="242" spans="1:6" s="5" customFormat="1" ht="9.75" customHeight="1">
      <c r="A242" s="12" t="s">
        <v>167</v>
      </c>
      <c r="B242" s="13" t="s">
        <v>103</v>
      </c>
      <c r="C242" s="14">
        <f>1</f>
        <v>1</v>
      </c>
      <c r="D242" s="14"/>
      <c r="E242" s="14"/>
      <c r="F242" s="15"/>
    </row>
    <row r="243" spans="1:6" s="5" customFormat="1" ht="9.75" customHeight="1">
      <c r="A243" s="12" t="s">
        <v>121</v>
      </c>
      <c r="B243" s="13" t="s">
        <v>51</v>
      </c>
      <c r="C243" s="14">
        <v>1</v>
      </c>
      <c r="D243" s="14"/>
      <c r="E243" s="14"/>
      <c r="F243" s="15"/>
    </row>
    <row r="244" spans="1:6" s="5" customFormat="1" ht="9.75" customHeight="1">
      <c r="A244" s="12" t="s">
        <v>310</v>
      </c>
      <c r="B244" s="13" t="s">
        <v>169</v>
      </c>
      <c r="C244" s="14">
        <v>1</v>
      </c>
      <c r="D244" s="14"/>
      <c r="E244" s="14"/>
      <c r="F244" s="15"/>
    </row>
    <row r="245" spans="1:6" s="5" customFormat="1" ht="9.75" customHeight="1">
      <c r="A245" s="12" t="s">
        <v>306</v>
      </c>
      <c r="B245" s="13" t="s">
        <v>76</v>
      </c>
      <c r="C245" s="14">
        <v>1</v>
      </c>
      <c r="D245" s="14"/>
      <c r="E245" s="14"/>
      <c r="F245" s="15"/>
    </row>
    <row r="246" spans="1:6" s="5" customFormat="1" ht="9.75" customHeight="1">
      <c r="A246" s="12" t="s">
        <v>258</v>
      </c>
      <c r="B246" s="13" t="s">
        <v>51</v>
      </c>
      <c r="C246" s="14">
        <v>1</v>
      </c>
      <c r="D246" s="14">
        <v>1</v>
      </c>
      <c r="E246" s="14"/>
      <c r="F246" s="15"/>
    </row>
    <row r="247" spans="1:6" s="5" customFormat="1" ht="9.75" customHeight="1">
      <c r="A247" s="12" t="s">
        <v>308</v>
      </c>
      <c r="B247" s="13" t="s">
        <v>43</v>
      </c>
      <c r="C247" s="14">
        <v>1</v>
      </c>
      <c r="D247" s="14"/>
      <c r="E247" s="14"/>
      <c r="F247" s="15"/>
    </row>
    <row r="248" spans="1:6" s="5" customFormat="1" ht="9.75" customHeight="1">
      <c r="A248" s="12" t="s">
        <v>118</v>
      </c>
      <c r="B248" s="13" t="s">
        <v>76</v>
      </c>
      <c r="C248" s="14">
        <v>1</v>
      </c>
      <c r="D248" s="14"/>
      <c r="E248" s="14"/>
      <c r="F248" s="15"/>
    </row>
    <row r="249" spans="1:6" s="5" customFormat="1" ht="9.75" customHeight="1">
      <c r="A249" s="12" t="s">
        <v>261</v>
      </c>
      <c r="B249" s="13" t="s">
        <v>23</v>
      </c>
      <c r="C249" s="14">
        <v>1</v>
      </c>
      <c r="D249" s="14">
        <v>1</v>
      </c>
      <c r="E249" s="14"/>
      <c r="F249" s="15"/>
    </row>
    <row r="250" spans="1:6" s="5" customFormat="1" ht="9.75" customHeight="1">
      <c r="A250" s="12" t="s">
        <v>305</v>
      </c>
      <c r="B250" s="13" t="s">
        <v>76</v>
      </c>
      <c r="C250" s="14">
        <v>1</v>
      </c>
      <c r="D250" s="14"/>
      <c r="E250" s="14"/>
      <c r="F250" s="15"/>
    </row>
    <row r="251" spans="1:6" s="5" customFormat="1" ht="9.75" customHeight="1">
      <c r="A251" s="12" t="s">
        <v>168</v>
      </c>
      <c r="B251" s="13" t="s">
        <v>103</v>
      </c>
      <c r="C251" s="14">
        <f>1</f>
        <v>1</v>
      </c>
      <c r="D251" s="14"/>
      <c r="E251" s="14"/>
      <c r="F251" s="15"/>
    </row>
    <row r="252" spans="1:6" s="5" customFormat="1" ht="9.75" customHeight="1">
      <c r="A252" s="12" t="s">
        <v>259</v>
      </c>
      <c r="B252" s="13" t="s">
        <v>51</v>
      </c>
      <c r="C252" s="14">
        <f>1</f>
        <v>1</v>
      </c>
      <c r="D252" s="14"/>
      <c r="E252" s="14"/>
      <c r="F252" s="15"/>
    </row>
    <row r="253" spans="1:6" s="5" customFormat="1" ht="9.75" customHeight="1">
      <c r="A253" s="12" t="s">
        <v>170</v>
      </c>
      <c r="B253" s="13" t="s">
        <v>169</v>
      </c>
      <c r="C253" s="14"/>
      <c r="D253" s="14">
        <f>1</f>
        <v>1</v>
      </c>
      <c r="E253" s="14"/>
      <c r="F253" s="15"/>
    </row>
    <row r="254" spans="1:6" s="5" customFormat="1" ht="9.75" customHeight="1">
      <c r="A254" s="12" t="s">
        <v>183</v>
      </c>
      <c r="B254" s="13" t="s">
        <v>76</v>
      </c>
      <c r="C254" s="14"/>
      <c r="D254" s="14">
        <f>1</f>
        <v>1</v>
      </c>
      <c r="E254" s="14"/>
      <c r="F254" s="15"/>
    </row>
    <row r="255" spans="1:6" s="5" customFormat="1" ht="9.75" customHeight="1">
      <c r="A255" s="12" t="s">
        <v>129</v>
      </c>
      <c r="B255" s="13" t="s">
        <v>23</v>
      </c>
      <c r="C255" s="14"/>
      <c r="D255" s="14">
        <v>1</v>
      </c>
      <c r="E255" s="14"/>
      <c r="F255" s="15"/>
    </row>
    <row r="256" spans="1:6" s="5" customFormat="1" ht="9.75" customHeight="1">
      <c r="A256" s="12" t="s">
        <v>309</v>
      </c>
      <c r="B256" s="13" t="s">
        <v>169</v>
      </c>
      <c r="C256" s="14"/>
      <c r="D256" s="14">
        <v>1</v>
      </c>
      <c r="E256" s="14"/>
      <c r="F256" s="15"/>
    </row>
    <row r="257" spans="1:6" s="5" customFormat="1" ht="9.75" customHeight="1">
      <c r="A257" s="12" t="s">
        <v>119</v>
      </c>
      <c r="B257" s="13" t="s">
        <v>76</v>
      </c>
      <c r="C257" s="14"/>
      <c r="D257" s="14">
        <v>1</v>
      </c>
      <c r="E257" s="14"/>
      <c r="F257" s="15"/>
    </row>
    <row r="258" spans="1:6" s="5" customFormat="1" ht="9.75" customHeight="1">
      <c r="A258" s="12" t="s">
        <v>262</v>
      </c>
      <c r="B258" s="13" t="s">
        <v>23</v>
      </c>
      <c r="C258" s="14"/>
      <c r="D258" s="14">
        <v>1</v>
      </c>
      <c r="E258" s="14"/>
      <c r="F258" s="15"/>
    </row>
    <row r="259" spans="1:6" s="5" customFormat="1" ht="9.75" customHeight="1">
      <c r="A259" s="12" t="s">
        <v>181</v>
      </c>
      <c r="B259" s="13" t="s">
        <v>76</v>
      </c>
      <c r="C259" s="14"/>
      <c r="D259" s="14">
        <f>1</f>
        <v>1</v>
      </c>
      <c r="E259" s="14"/>
      <c r="F259" s="15"/>
    </row>
  </sheetData>
  <sheetProtection/>
  <mergeCells count="6">
    <mergeCell ref="B4:F4"/>
    <mergeCell ref="B3:F3"/>
    <mergeCell ref="A6:F6"/>
    <mergeCell ref="A70:F70"/>
    <mergeCell ref="A143:F143"/>
    <mergeCell ref="A220:F220"/>
  </mergeCells>
  <printOptions horizontalCentered="1"/>
  <pageMargins left="0.7874015748031497" right="0.7874015748031497" top="0.3937007874015748" bottom="0.3937007874015748" header="0.5118110236220472" footer="0.5118110236220472"/>
  <pageSetup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Nutrição Clínica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Marcia Munuera</dc:creator>
  <cp:keywords/>
  <dc:description/>
  <cp:lastModifiedBy>Zé Luis Munuera</cp:lastModifiedBy>
  <cp:lastPrinted>2016-12-16T03:25:16Z</cp:lastPrinted>
  <dcterms:created xsi:type="dcterms:W3CDTF">2009-04-03T10:40:41Z</dcterms:created>
  <dcterms:modified xsi:type="dcterms:W3CDTF">2016-12-16T03:27:55Z</dcterms:modified>
  <cp:category/>
  <cp:version/>
  <cp:contentType/>
  <cp:contentStatus/>
</cp:coreProperties>
</file>